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7329"/>
  <workbookPr codeName="ThisWorkbook" defaultThemeVersion="164011"/>
  <mc:AlternateContent xmlns:mc="http://schemas.openxmlformats.org/markup-compatibility/2006">
    <mc:Choice Requires="x15">
      <x15ac:absPath xmlns:x15ac="http://schemas.microsoft.com/office/spreadsheetml/2010/11/ac" url="C:\Users\hiromi.inoue\Desktop\"/>
    </mc:Choice>
  </mc:AlternateContent>
  <workbookProtection workbookAlgorithmName="SHA-512" workbookHashValue="QzwdSOz0NZp1oX3hhWv65bPiQbvVIy8w/Xk8VNYKEKTc97wWCaMT6kOu1xI4hLIJK52+Gkff29jCgypHXlmGcg==" workbookSaltValue="L3k/kBgLyqgOo+QxSlHZLw==" workbookSpinCount="100000" lockStructure="1"/>
  <bookViews>
    <workbookView xWindow="0" yWindow="0" windowWidth="19200" windowHeight="8070"/>
  </bookViews>
  <sheets>
    <sheet name="シミュレーター" sheetId="1" r:id="rId1"/>
    <sheet name="集計(現状_自社倉庫)" sheetId="4" state="hidden" r:id="rId2"/>
    <sheet name="集計(現状_3PL)" sheetId="2" state="hidden" r:id="rId3"/>
    <sheet name="集計(導入後)" sheetId="3" state="hidden" r:id="rId4"/>
    <sheet name="リスト" sheetId="5" state="hidden" r:id="rId5"/>
  </sheets>
  <definedNames>
    <definedName name="物流運用種別">リスト!$A$2:$A$3</definedName>
  </definedNames>
  <calcPr calcId="171027"/>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M40" i="1" l="1"/>
  <c r="E23" i="3" l="1"/>
  <c r="E22" i="3"/>
  <c r="E19" i="3"/>
  <c r="E10" i="3" l="1"/>
  <c r="E13" i="2" l="1"/>
  <c r="E14" i="2"/>
  <c r="E11" i="2"/>
  <c r="E12" i="2" l="1"/>
  <c r="E16" i="3"/>
  <c r="E5" i="4"/>
  <c r="E20" i="4"/>
  <c r="E29" i="3"/>
  <c r="E16" i="4" l="1"/>
  <c r="E17" i="4"/>
  <c r="E18" i="4"/>
  <c r="E15" i="4"/>
  <c r="E12" i="4"/>
  <c r="E13" i="4"/>
  <c r="E14" i="4"/>
  <c r="E11" i="4"/>
  <c r="E40" i="3"/>
  <c r="E41" i="3"/>
  <c r="E10" i="4" l="1"/>
  <c r="E39" i="3"/>
  <c r="E10" i="2"/>
  <c r="E7" i="2"/>
  <c r="E8" i="2"/>
  <c r="E5" i="2"/>
  <c r="E4" i="2"/>
  <c r="E23" i="4"/>
  <c r="E22" i="4"/>
  <c r="E19" i="4"/>
  <c r="E8" i="4" l="1"/>
  <c r="E7" i="4"/>
  <c r="E4" i="4"/>
  <c r="E3" i="4" s="1"/>
  <c r="E32" i="3"/>
  <c r="E33" i="3"/>
  <c r="E34" i="3"/>
  <c r="E31" i="3"/>
  <c r="E6" i="3"/>
  <c r="E15" i="3"/>
  <c r="E14" i="3" s="1"/>
  <c r="E8" i="3"/>
  <c r="E9" i="3"/>
  <c r="E7" i="3"/>
  <c r="E9" i="4"/>
  <c r="E21" i="4"/>
  <c r="L37" i="1" s="1"/>
  <c r="F20" i="3" l="1"/>
  <c r="E20" i="3" s="1"/>
  <c r="F21" i="3"/>
  <c r="E21" i="3" s="1"/>
  <c r="E6" i="4"/>
  <c r="E9" i="2"/>
  <c r="L36" i="1" s="1"/>
  <c r="E6" i="2"/>
  <c r="E3" i="2"/>
  <c r="M37" i="1"/>
  <c r="E4" i="3"/>
  <c r="E30" i="3"/>
  <c r="M36" i="1" s="1"/>
  <c r="E13" i="3"/>
  <c r="E12" i="3"/>
  <c r="E11" i="3"/>
  <c r="E5" i="3"/>
  <c r="E18" i="3" l="1"/>
  <c r="E17" i="3" s="1"/>
  <c r="L34" i="1"/>
  <c r="L35" i="1"/>
  <c r="E2" i="2"/>
  <c r="E3" i="3"/>
  <c r="E2" i="4"/>
  <c r="E2" i="3" l="1"/>
  <c r="M33" i="1" s="1"/>
  <c r="M35" i="1"/>
  <c r="L33" i="1"/>
  <c r="L39" i="1" s="1"/>
  <c r="M34" i="1"/>
  <c r="M39" i="1" l="1"/>
  <c r="M42" i="1"/>
  <c r="M43" i="1" s="1"/>
</calcChain>
</file>

<file path=xl/comments1.xml><?xml version="1.0" encoding="utf-8"?>
<comments xmlns="http://schemas.openxmlformats.org/spreadsheetml/2006/main">
  <authors>
    <author>Mega, Kohei</author>
  </authors>
  <commentList>
    <comment ref="D5" authorId="0" shapeId="0">
      <text>
        <r>
          <rPr>
            <sz val="12"/>
            <color indexed="63"/>
            <rFont val="Meiryo UI"/>
            <family val="3"/>
            <charset val="128"/>
          </rPr>
          <t>自社で運用されている場合と3PL等に外部委託されている場合で回答内容が変わるので最初に選択してください</t>
        </r>
      </text>
    </comment>
    <comment ref="D23" authorId="0" shapeId="0">
      <text>
        <r>
          <rPr>
            <sz val="12"/>
            <color indexed="63"/>
            <rFont val="Meiryo UI"/>
            <family val="3"/>
            <charset val="128"/>
          </rPr>
          <t>拠点は契約まで確定しないため、希望拠点への納品にかかる想定金額を記入してください</t>
        </r>
      </text>
    </comment>
    <comment ref="D27" authorId="0" shapeId="0">
      <text>
        <r>
          <rPr>
            <sz val="12"/>
            <color indexed="63"/>
            <rFont val="Meiryo UI"/>
            <family val="3"/>
            <charset val="128"/>
          </rPr>
          <t>荷物保管をオフィス等で行っている場合、保管場所のスペース比も掛け合わせて算出してください</t>
        </r>
      </text>
    </comment>
    <comment ref="D28" authorId="0" shapeId="0">
      <text>
        <r>
          <rPr>
            <sz val="12"/>
            <color indexed="63"/>
            <rFont val="Meiryo UI"/>
            <family val="3"/>
            <charset val="128"/>
          </rPr>
          <t>入出荷の担当者が他の業務も兼任されている場合、入出荷に割いている稼働時間の比率も人件費に掛け合わせてください</t>
        </r>
      </text>
    </comment>
    <comment ref="D29" authorId="0" shapeId="0">
      <text>
        <r>
          <rPr>
            <sz val="12"/>
            <color indexed="63"/>
            <rFont val="Meiryo UI"/>
            <family val="3"/>
            <charset val="128"/>
          </rPr>
          <t>出荷する商品の梱包に使われる資材(箱・ラベル・緩衝材等)にかかる費用を入力してください</t>
        </r>
      </text>
    </comment>
    <comment ref="D30" authorId="0" shapeId="0">
      <text>
        <r>
          <rPr>
            <sz val="12"/>
            <color indexed="63"/>
            <rFont val="Meiryo UI"/>
            <family val="3"/>
            <charset val="128"/>
          </rPr>
          <t>委託する商品が一部の場合、減額になる金額のみ入力(荷量・SKU数等で費用が変動する場合を想定)してください</t>
        </r>
      </text>
    </comment>
    <comment ref="D33" authorId="0" shapeId="0">
      <text>
        <r>
          <rPr>
            <sz val="12"/>
            <color indexed="63"/>
            <rFont val="Meiryo UI"/>
            <family val="3"/>
            <charset val="128"/>
          </rPr>
          <t>配送会社と契約しているタリフの平均もしくは主要配送先(東京等)の金額を記入してください</t>
        </r>
      </text>
    </comment>
    <comment ref="D39" authorId="0" shapeId="0">
      <text>
        <r>
          <rPr>
            <sz val="12"/>
            <color indexed="63"/>
            <rFont val="Meiryo UI"/>
            <family val="3"/>
            <charset val="128"/>
          </rPr>
          <t>外部委託先からの請求金額の平均を記入してください。費目が異なる場合もいずれかに記入・加算してください</t>
        </r>
      </text>
    </comment>
  </commentList>
</comments>
</file>

<file path=xl/sharedStrings.xml><?xml version="1.0" encoding="utf-8"?>
<sst xmlns="http://schemas.openxmlformats.org/spreadsheetml/2006/main" count="205" uniqueCount="101">
  <si>
    <r>
      <rPr>
        <sz val="11"/>
        <color theme="1" tint="0.249977111117893"/>
        <rFont val="Meiryo UI"/>
        <family val="3"/>
        <charset val="128"/>
      </rPr>
      <t>上から順にシミュレーションを行う店舗様の情報を入力してください。</t>
    </r>
    <rPh sb="0" eb="1">
      <t>ウエ</t>
    </rPh>
    <rPh sb="3" eb="4">
      <t>ジュン</t>
    </rPh>
    <rPh sb="14" eb="15">
      <t>オコナ</t>
    </rPh>
    <rPh sb="16" eb="18">
      <t>テンポ</t>
    </rPh>
    <rPh sb="18" eb="19">
      <t>サマ</t>
    </rPh>
    <rPh sb="20" eb="22">
      <t>ジョウホウ</t>
    </rPh>
    <rPh sb="23" eb="25">
      <t>ニュウリョク</t>
    </rPh>
    <phoneticPr fontId="1"/>
  </si>
  <si>
    <r>
      <t>&lt;</t>
    </r>
    <r>
      <rPr>
        <sz val="11"/>
        <color theme="1" tint="0.249977111117893"/>
        <rFont val="Meiryo UI"/>
        <family val="3"/>
        <charset val="128"/>
      </rPr>
      <t>現在の荷物の状況</t>
    </r>
    <r>
      <rPr>
        <sz val="11"/>
        <color theme="1" tint="0.249977111117893"/>
        <rFont val="Rakuten Global B"/>
        <family val="3"/>
      </rPr>
      <t>&gt;</t>
    </r>
    <rPh sb="1" eb="3">
      <t>ゲンザイ</t>
    </rPh>
    <rPh sb="4" eb="6">
      <t>ニモツ</t>
    </rPh>
    <rPh sb="7" eb="9">
      <t>ジョウキョウ</t>
    </rPh>
    <phoneticPr fontId="1"/>
  </si>
  <si>
    <r>
      <rPr>
        <sz val="11"/>
        <color theme="1" tint="0.249977111117893"/>
        <rFont val="Meiryo UI"/>
        <family val="3"/>
        <charset val="128"/>
      </rPr>
      <t>物流運用形態</t>
    </r>
    <rPh sb="0" eb="2">
      <t>ブツリュウ</t>
    </rPh>
    <rPh sb="2" eb="4">
      <t>ウンヨウ</t>
    </rPh>
    <rPh sb="4" eb="6">
      <t>ケイタイ</t>
    </rPh>
    <phoneticPr fontId="1"/>
  </si>
  <si>
    <r>
      <rPr>
        <sz val="11"/>
        <color theme="1" tint="0.249977111117893"/>
        <rFont val="Meiryo UI"/>
        <family val="3"/>
        <charset val="128"/>
      </rPr>
      <t>平均的な月間出荷件数</t>
    </r>
    <rPh sb="0" eb="2">
      <t>ヘイキン</t>
    </rPh>
    <rPh sb="2" eb="4">
      <t>ツキヘイキン</t>
    </rPh>
    <rPh sb="4" eb="6">
      <t>ゲッカン</t>
    </rPh>
    <rPh sb="6" eb="8">
      <t>シュッカ</t>
    </rPh>
    <rPh sb="8" eb="10">
      <t>ケンスウ</t>
    </rPh>
    <phoneticPr fontId="1"/>
  </si>
  <si>
    <r>
      <rPr>
        <sz val="11"/>
        <color theme="1"/>
        <rFont val="Meiryo UI"/>
        <family val="3"/>
        <charset val="128"/>
      </rPr>
      <t>件数</t>
    </r>
    <r>
      <rPr>
        <sz val="11"/>
        <color theme="1"/>
        <rFont val="Rakuten Global B"/>
        <family val="3"/>
      </rPr>
      <t>/</t>
    </r>
    <r>
      <rPr>
        <sz val="11"/>
        <color theme="1"/>
        <rFont val="Meiryo UI"/>
        <family val="3"/>
        <charset val="128"/>
      </rPr>
      <t>月</t>
    </r>
    <rPh sb="0" eb="2">
      <t>ケンスウ</t>
    </rPh>
    <rPh sb="3" eb="4">
      <t>ツキ</t>
    </rPh>
    <phoneticPr fontId="1"/>
  </si>
  <si>
    <r>
      <rPr>
        <sz val="11"/>
        <color theme="1" tint="0.249977111117893"/>
        <rFont val="Meiryo UI"/>
        <family val="3"/>
        <charset val="128"/>
      </rPr>
      <t>平均的な同梱</t>
    </r>
    <r>
      <rPr>
        <sz val="11"/>
        <color theme="1" tint="0.249977111117893"/>
        <rFont val="Rakuten Global B"/>
        <family val="3"/>
      </rPr>
      <t>PCS</t>
    </r>
    <r>
      <rPr>
        <sz val="11"/>
        <color theme="1" tint="0.249977111117893"/>
        <rFont val="Meiryo UI"/>
        <family val="3"/>
        <charset val="128"/>
      </rPr>
      <t>数</t>
    </r>
    <rPh sb="0" eb="3">
      <t>ヘイキンテキ</t>
    </rPh>
    <rPh sb="4" eb="6">
      <t>ドウコン</t>
    </rPh>
    <rPh sb="9" eb="10">
      <t>スウ</t>
    </rPh>
    <phoneticPr fontId="1"/>
  </si>
  <si>
    <r>
      <t>PCS/</t>
    </r>
    <r>
      <rPr>
        <sz val="11"/>
        <color theme="1"/>
        <rFont val="Meiryo UI"/>
        <family val="3"/>
        <charset val="128"/>
      </rPr>
      <t>件</t>
    </r>
    <rPh sb="4" eb="5">
      <t>ケン</t>
    </rPh>
    <phoneticPr fontId="1"/>
  </si>
  <si>
    <r>
      <rPr>
        <sz val="11"/>
        <color theme="1" tint="0.249977111117893"/>
        <rFont val="Meiryo UI"/>
        <family val="3"/>
        <charset val="128"/>
      </rPr>
      <t>平均的な在庫数</t>
    </r>
    <rPh sb="0" eb="3">
      <t>ヘイキンテキ</t>
    </rPh>
    <rPh sb="4" eb="7">
      <t>ザイコスウ</t>
    </rPh>
    <phoneticPr fontId="1"/>
  </si>
  <si>
    <t>PCS</t>
    <phoneticPr fontId="1"/>
  </si>
  <si>
    <r>
      <rPr>
        <sz val="11"/>
        <color theme="1" tint="0.249977111117893"/>
        <rFont val="Meiryo UI"/>
        <family val="3"/>
        <charset val="128"/>
      </rPr>
      <t>商品サイズ別出荷量比率</t>
    </r>
    <r>
      <rPr>
        <sz val="11"/>
        <color theme="1" tint="0.249977111117893"/>
        <rFont val="Rakuten Global B"/>
        <family val="3"/>
      </rPr>
      <t xml:space="preserve"> </t>
    </r>
    <r>
      <rPr>
        <sz val="11"/>
        <color theme="1" tint="0.249977111117893"/>
        <rFont val="Meiryo UI"/>
        <family val="3"/>
        <charset val="128"/>
      </rPr>
      <t>※各サイズの合計を</t>
    </r>
    <r>
      <rPr>
        <sz val="11"/>
        <color theme="1" tint="0.249977111117893"/>
        <rFont val="Rakuten Global B"/>
        <family val="3"/>
      </rPr>
      <t>100</t>
    </r>
    <r>
      <rPr>
        <sz val="11"/>
        <color theme="1" tint="0.249977111117893"/>
        <rFont val="Meiryo UI"/>
        <family val="3"/>
        <charset val="128"/>
      </rPr>
      <t>％にしてください</t>
    </r>
    <rPh sb="0" eb="2">
      <t>ショウヒン</t>
    </rPh>
    <rPh sb="5" eb="6">
      <t>ベツ</t>
    </rPh>
    <rPh sb="6" eb="8">
      <t>シュッカ</t>
    </rPh>
    <rPh sb="8" eb="9">
      <t>リョウ</t>
    </rPh>
    <rPh sb="9" eb="11">
      <t>ヒリツ</t>
    </rPh>
    <rPh sb="13" eb="14">
      <t>カク</t>
    </rPh>
    <rPh sb="18" eb="20">
      <t>ゴウケイ</t>
    </rPh>
    <phoneticPr fontId="1"/>
  </si>
  <si>
    <r>
      <rPr>
        <sz val="11"/>
        <color theme="1" tint="0.249977111117893"/>
        <rFont val="Meiryo UI"/>
        <family val="3"/>
        <charset val="128"/>
      </rPr>
      <t>極小</t>
    </r>
    <phoneticPr fontId="1"/>
  </si>
  <si>
    <r>
      <rPr>
        <sz val="11"/>
        <color theme="1"/>
        <rFont val="Meiryo UI"/>
        <family val="3"/>
        <charset val="128"/>
      </rPr>
      <t>％</t>
    </r>
    <phoneticPr fontId="1"/>
  </si>
  <si>
    <r>
      <rPr>
        <sz val="11"/>
        <color theme="1" tint="0.249977111117893"/>
        <rFont val="Meiryo UI"/>
        <family val="3"/>
        <charset val="128"/>
      </rPr>
      <t>小</t>
    </r>
    <r>
      <rPr>
        <sz val="11"/>
        <color theme="1" tint="0.249977111117893"/>
        <rFont val="Rakuten Global B"/>
        <family val="3"/>
      </rPr>
      <t>(</t>
    </r>
    <r>
      <rPr>
        <sz val="11"/>
        <color theme="1" tint="0.249977111117893"/>
        <rFont val="Meiryo UI"/>
        <family val="3"/>
        <charset val="128"/>
      </rPr>
      <t>三辺合計</t>
    </r>
    <r>
      <rPr>
        <sz val="11"/>
        <color theme="1" tint="0.249977111117893"/>
        <rFont val="Rakuten Global B"/>
        <family val="3"/>
      </rPr>
      <t>100cm</t>
    </r>
    <r>
      <rPr>
        <sz val="11"/>
        <color theme="1" tint="0.249977111117893"/>
        <rFont val="Meiryo UI"/>
        <family val="3"/>
        <charset val="128"/>
      </rPr>
      <t>以内</t>
    </r>
    <r>
      <rPr>
        <sz val="11"/>
        <color theme="1" tint="0.249977111117893"/>
        <rFont val="Rakuten Global B"/>
        <family val="3"/>
      </rPr>
      <t>)</t>
    </r>
    <rPh sb="2" eb="4">
      <t>サンペン</t>
    </rPh>
    <rPh sb="4" eb="6">
      <t>ゴウケイ</t>
    </rPh>
    <rPh sb="11" eb="13">
      <t>イナイ</t>
    </rPh>
    <phoneticPr fontId="1"/>
  </si>
  <si>
    <r>
      <rPr>
        <sz val="11"/>
        <color theme="1" tint="0.249977111117893"/>
        <rFont val="Meiryo UI"/>
        <family val="3"/>
        <charset val="128"/>
      </rPr>
      <t>中</t>
    </r>
    <r>
      <rPr>
        <sz val="11"/>
        <color theme="1" tint="0.249977111117893"/>
        <rFont val="Rakuten Global B"/>
        <family val="3"/>
      </rPr>
      <t>(</t>
    </r>
    <r>
      <rPr>
        <sz val="11"/>
        <color theme="1" tint="0.249977111117893"/>
        <rFont val="Meiryo UI"/>
        <family val="3"/>
        <charset val="128"/>
      </rPr>
      <t>三辺合計</t>
    </r>
    <r>
      <rPr>
        <sz val="11"/>
        <color theme="1" tint="0.249977111117893"/>
        <rFont val="Rakuten Global B"/>
        <family val="3"/>
      </rPr>
      <t>120cm</t>
    </r>
    <r>
      <rPr>
        <sz val="11"/>
        <color theme="1" tint="0.249977111117893"/>
        <rFont val="Meiryo UI"/>
        <family val="3"/>
        <charset val="128"/>
      </rPr>
      <t>以内</t>
    </r>
    <r>
      <rPr>
        <sz val="11"/>
        <color theme="1" tint="0.249977111117893"/>
        <rFont val="Rakuten Global B"/>
        <family val="3"/>
      </rPr>
      <t>)</t>
    </r>
    <rPh sb="11" eb="13">
      <t>イナイ</t>
    </rPh>
    <phoneticPr fontId="1"/>
  </si>
  <si>
    <r>
      <rPr>
        <sz val="11"/>
        <color theme="1" tint="0.249977111117893"/>
        <rFont val="Meiryo UI"/>
        <family val="3"/>
        <charset val="128"/>
      </rPr>
      <t>大</t>
    </r>
    <r>
      <rPr>
        <sz val="11"/>
        <color theme="1" tint="0.249977111117893"/>
        <rFont val="Rakuten Global B"/>
        <family val="3"/>
      </rPr>
      <t>(</t>
    </r>
    <r>
      <rPr>
        <sz val="11"/>
        <color theme="1" tint="0.249977111117893"/>
        <rFont val="Meiryo UI"/>
        <family val="3"/>
        <charset val="128"/>
      </rPr>
      <t>三辺合計</t>
    </r>
    <r>
      <rPr>
        <sz val="11"/>
        <color theme="1" tint="0.249977111117893"/>
        <rFont val="Rakuten Global B"/>
        <family val="3"/>
      </rPr>
      <t>160cm</t>
    </r>
    <r>
      <rPr>
        <sz val="11"/>
        <color theme="1" tint="0.249977111117893"/>
        <rFont val="Meiryo UI"/>
        <family val="3"/>
        <charset val="128"/>
      </rPr>
      <t>以内</t>
    </r>
    <r>
      <rPr>
        <sz val="11"/>
        <color theme="1" tint="0.249977111117893"/>
        <rFont val="Rakuten Global B"/>
        <family val="3"/>
      </rPr>
      <t>)</t>
    </r>
    <phoneticPr fontId="1"/>
  </si>
  <si>
    <r>
      <rPr>
        <sz val="11"/>
        <color theme="1" tint="0.249977111117893"/>
        <rFont val="Meiryo UI"/>
        <family val="3"/>
        <charset val="128"/>
      </rPr>
      <t>※三辺合計</t>
    </r>
    <r>
      <rPr>
        <sz val="11"/>
        <color theme="1" tint="0.249977111117893"/>
        <rFont val="Rakuten Global B"/>
        <family val="3"/>
      </rPr>
      <t>160cm</t>
    </r>
    <r>
      <rPr>
        <sz val="11"/>
        <color theme="1" tint="0.249977111117893"/>
        <rFont val="Meiryo UI"/>
        <family val="3"/>
        <charset val="128"/>
      </rPr>
      <t>以上の商品は</t>
    </r>
    <r>
      <rPr>
        <sz val="11"/>
        <color theme="1" tint="0.249977111117893"/>
        <rFont val="Rakuten Global B"/>
        <family val="3"/>
      </rPr>
      <t>RSL</t>
    </r>
    <r>
      <rPr>
        <sz val="11"/>
        <color theme="1" tint="0.249977111117893"/>
        <rFont val="Meiryo UI"/>
        <family val="3"/>
        <charset val="128"/>
      </rPr>
      <t>の取り扱い対象外</t>
    </r>
    <rPh sb="1" eb="3">
      <t>サンペン</t>
    </rPh>
    <rPh sb="3" eb="5">
      <t>ゴウケイ</t>
    </rPh>
    <rPh sb="10" eb="12">
      <t>イジョウ</t>
    </rPh>
    <rPh sb="13" eb="15">
      <t>ショウヒン</t>
    </rPh>
    <rPh sb="20" eb="21">
      <t>ト</t>
    </rPh>
    <rPh sb="22" eb="23">
      <t>アツカ</t>
    </rPh>
    <rPh sb="24" eb="27">
      <t>タイショウガイ</t>
    </rPh>
    <phoneticPr fontId="1"/>
  </si>
  <si>
    <r>
      <t>&lt;RSL</t>
    </r>
    <r>
      <rPr>
        <sz val="11"/>
        <color theme="1"/>
        <rFont val="Meiryo UI"/>
        <family val="3"/>
        <charset val="128"/>
      </rPr>
      <t>委託時のコスト</t>
    </r>
    <r>
      <rPr>
        <sz val="11"/>
        <color theme="1"/>
        <rFont val="Rakuten Global B"/>
        <family val="3"/>
      </rPr>
      <t>&gt;</t>
    </r>
    <rPh sb="4" eb="6">
      <t>イタク</t>
    </rPh>
    <rPh sb="6" eb="7">
      <t>ジ</t>
    </rPh>
    <phoneticPr fontId="1"/>
  </si>
  <si>
    <r>
      <t>RSL</t>
    </r>
    <r>
      <rPr>
        <sz val="11"/>
        <color theme="1"/>
        <rFont val="Meiryo UI"/>
        <family val="3"/>
        <charset val="128"/>
      </rPr>
      <t>の拠点までの月間納品コスト</t>
    </r>
    <rPh sb="4" eb="6">
      <t>キョテン</t>
    </rPh>
    <rPh sb="9" eb="11">
      <t>ゲッカン</t>
    </rPh>
    <rPh sb="11" eb="13">
      <t>ノウヒン</t>
    </rPh>
    <phoneticPr fontId="1"/>
  </si>
  <si>
    <r>
      <rPr>
        <sz val="11"/>
        <color theme="1"/>
        <rFont val="Meiryo UI"/>
        <family val="3"/>
        <charset val="128"/>
      </rPr>
      <t>円</t>
    </r>
    <rPh sb="0" eb="1">
      <t>エン</t>
    </rPh>
    <phoneticPr fontId="1"/>
  </si>
  <si>
    <r>
      <rPr>
        <sz val="11"/>
        <color theme="1"/>
        <rFont val="Meiryo UI"/>
        <family val="3"/>
        <charset val="128"/>
      </rPr>
      <t>※ただし、拠点は選択不可</t>
    </r>
    <rPh sb="5" eb="7">
      <t>キョテン</t>
    </rPh>
    <rPh sb="8" eb="10">
      <t>センタク</t>
    </rPh>
    <rPh sb="10" eb="12">
      <t>フカ</t>
    </rPh>
    <phoneticPr fontId="1"/>
  </si>
  <si>
    <r>
      <t>&lt;</t>
    </r>
    <r>
      <rPr>
        <sz val="11"/>
        <color theme="1"/>
        <rFont val="Meiryo UI"/>
        <family val="3"/>
        <charset val="128"/>
      </rPr>
      <t>現在の自社運用のコスト</t>
    </r>
    <r>
      <rPr>
        <sz val="11"/>
        <color theme="1"/>
        <rFont val="Rakuten Global B"/>
        <family val="3"/>
      </rPr>
      <t>&gt;</t>
    </r>
    <r>
      <rPr>
        <sz val="11"/>
        <color theme="1"/>
        <rFont val="Meiryo UI"/>
        <family val="3"/>
        <charset val="128"/>
      </rPr>
      <t>　※</t>
    </r>
    <r>
      <rPr>
        <sz val="11"/>
        <color theme="1"/>
        <rFont val="Rakuten Global B"/>
        <family val="3"/>
      </rPr>
      <t>RSL</t>
    </r>
    <r>
      <rPr>
        <sz val="11"/>
        <color theme="1"/>
        <rFont val="Meiryo UI"/>
        <family val="3"/>
        <charset val="128"/>
      </rPr>
      <t>委託予定商品が一部の場合は委託商品の比率を総額に掛け合わせてください</t>
    </r>
    <rPh sb="1" eb="3">
      <t>ゲンザイ</t>
    </rPh>
    <rPh sb="4" eb="6">
      <t>ジシャ</t>
    </rPh>
    <rPh sb="6" eb="8">
      <t>ウンヨウ</t>
    </rPh>
    <rPh sb="18" eb="20">
      <t>イタク</t>
    </rPh>
    <rPh sb="20" eb="22">
      <t>ヨテイ</t>
    </rPh>
    <rPh sb="22" eb="24">
      <t>ショウヒン</t>
    </rPh>
    <rPh sb="25" eb="27">
      <t>イチブ</t>
    </rPh>
    <rPh sb="28" eb="30">
      <t>バアイ</t>
    </rPh>
    <rPh sb="31" eb="33">
      <t>イタク</t>
    </rPh>
    <rPh sb="33" eb="35">
      <t>ショウヒン</t>
    </rPh>
    <rPh sb="36" eb="38">
      <t>ヒリツ</t>
    </rPh>
    <rPh sb="39" eb="41">
      <t>ソウガク</t>
    </rPh>
    <rPh sb="42" eb="43">
      <t>カ</t>
    </rPh>
    <rPh sb="44" eb="45">
      <t>ア</t>
    </rPh>
    <phoneticPr fontId="1"/>
  </si>
  <si>
    <r>
      <rPr>
        <sz val="11"/>
        <color theme="1"/>
        <rFont val="Meiryo UI"/>
        <family val="3"/>
        <charset val="128"/>
      </rPr>
      <t>荷物保管場所の月間賃料・水道光熱費等</t>
    </r>
    <rPh sb="0" eb="2">
      <t>ニモツ</t>
    </rPh>
    <rPh sb="2" eb="4">
      <t>ホカン</t>
    </rPh>
    <rPh sb="4" eb="6">
      <t>バショ</t>
    </rPh>
    <rPh sb="7" eb="9">
      <t>ゲッカン</t>
    </rPh>
    <rPh sb="9" eb="11">
      <t>チンリョウ</t>
    </rPh>
    <rPh sb="12" eb="14">
      <t>スイドウ</t>
    </rPh>
    <rPh sb="14" eb="17">
      <t>コウネツヒ</t>
    </rPh>
    <rPh sb="17" eb="18">
      <t>ナド</t>
    </rPh>
    <phoneticPr fontId="1"/>
  </si>
  <si>
    <r>
      <rPr>
        <sz val="11"/>
        <color theme="1"/>
        <rFont val="Meiryo UI"/>
        <family val="3"/>
        <charset val="128"/>
      </rPr>
      <t>入出荷・在庫管理作業者の月間人件費</t>
    </r>
    <rPh sb="0" eb="3">
      <t>ニュウシュッカ</t>
    </rPh>
    <rPh sb="4" eb="6">
      <t>ザイコ</t>
    </rPh>
    <rPh sb="6" eb="8">
      <t>カンリ</t>
    </rPh>
    <rPh sb="8" eb="11">
      <t>サギョウシャ</t>
    </rPh>
    <rPh sb="12" eb="14">
      <t>ゲッカン</t>
    </rPh>
    <rPh sb="14" eb="17">
      <t>ジンケンヒ</t>
    </rPh>
    <phoneticPr fontId="1"/>
  </si>
  <si>
    <r>
      <rPr>
        <sz val="11"/>
        <color theme="1"/>
        <rFont val="Meiryo UI"/>
        <family val="3"/>
        <charset val="128"/>
      </rPr>
      <t>梱包資材の月間コスト</t>
    </r>
    <rPh sb="0" eb="2">
      <t>コンポウ</t>
    </rPh>
    <rPh sb="2" eb="4">
      <t>シザイ</t>
    </rPh>
    <rPh sb="5" eb="7">
      <t>ゲッカン</t>
    </rPh>
    <phoneticPr fontId="1"/>
  </si>
  <si>
    <r>
      <rPr>
        <sz val="11"/>
        <color theme="1"/>
        <rFont val="Meiryo UI"/>
        <family val="3"/>
        <charset val="128"/>
      </rPr>
      <t>倉庫管理システム</t>
    </r>
    <r>
      <rPr>
        <sz val="11"/>
        <color theme="1"/>
        <rFont val="Rakuten Global B"/>
        <family val="3"/>
      </rPr>
      <t>(WMS)</t>
    </r>
    <r>
      <rPr>
        <sz val="11"/>
        <color theme="1"/>
        <rFont val="Meiryo UI"/>
        <family val="3"/>
        <charset val="128"/>
      </rPr>
      <t>の月間コスト</t>
    </r>
    <rPh sb="0" eb="2">
      <t>ソウコ</t>
    </rPh>
    <rPh sb="2" eb="4">
      <t>カンリ</t>
    </rPh>
    <rPh sb="14" eb="16">
      <t>ゲッカン</t>
    </rPh>
    <phoneticPr fontId="1"/>
  </si>
  <si>
    <r>
      <t>1</t>
    </r>
    <r>
      <rPr>
        <sz val="11"/>
        <color theme="1"/>
        <rFont val="Meiryo UI"/>
        <family val="3"/>
        <charset val="128"/>
      </rPr>
      <t>配送当たりの平均的な送料</t>
    </r>
    <rPh sb="1" eb="3">
      <t>ハイソウ</t>
    </rPh>
    <rPh sb="3" eb="4">
      <t>ア</t>
    </rPh>
    <rPh sb="7" eb="10">
      <t>ヘイキンテキ</t>
    </rPh>
    <rPh sb="11" eb="13">
      <t>ソウリョウ</t>
    </rPh>
    <phoneticPr fontId="1"/>
  </si>
  <si>
    <r>
      <rPr>
        <sz val="11"/>
        <color theme="1"/>
        <rFont val="Meiryo UI"/>
        <family val="3"/>
        <charset val="128"/>
      </rPr>
      <t>現状</t>
    </r>
    <rPh sb="0" eb="2">
      <t>ゲンジョウ</t>
    </rPh>
    <phoneticPr fontId="1"/>
  </si>
  <si>
    <r>
      <t>RSL</t>
    </r>
    <r>
      <rPr>
        <sz val="11"/>
        <color theme="1"/>
        <rFont val="Meiryo UI"/>
        <family val="3"/>
        <charset val="128"/>
      </rPr>
      <t>委託後</t>
    </r>
    <rPh sb="3" eb="5">
      <t>イタク</t>
    </rPh>
    <rPh sb="5" eb="6">
      <t>ゴ</t>
    </rPh>
    <phoneticPr fontId="1"/>
  </si>
  <si>
    <r>
      <rPr>
        <b/>
        <sz val="12"/>
        <color rgb="FFC00000"/>
        <rFont val="Meiryo UI"/>
        <family val="3"/>
        <charset val="128"/>
      </rPr>
      <t>出荷</t>
    </r>
    <r>
      <rPr>
        <b/>
        <sz val="12"/>
        <color rgb="FFC00000"/>
        <rFont val="Rakuten Global B"/>
        <family val="3"/>
      </rPr>
      <t>1</t>
    </r>
    <r>
      <rPr>
        <b/>
        <sz val="12"/>
        <color rgb="FFC00000"/>
        <rFont val="Meiryo UI"/>
        <family val="3"/>
        <charset val="128"/>
      </rPr>
      <t>件あたりの物流コスト</t>
    </r>
    <rPh sb="0" eb="2">
      <t>シュッカ</t>
    </rPh>
    <rPh sb="3" eb="4">
      <t>ケン</t>
    </rPh>
    <rPh sb="8" eb="10">
      <t>ブツリュウ</t>
    </rPh>
    <phoneticPr fontId="1"/>
  </si>
  <si>
    <r>
      <rPr>
        <sz val="11"/>
        <color theme="1"/>
        <rFont val="Meiryo UI"/>
        <family val="3"/>
        <charset val="128"/>
      </rPr>
      <t>保管費</t>
    </r>
    <rPh sb="0" eb="2">
      <t>ホカン</t>
    </rPh>
    <rPh sb="2" eb="3">
      <t>ヒ</t>
    </rPh>
    <phoneticPr fontId="1"/>
  </si>
  <si>
    <r>
      <rPr>
        <sz val="11"/>
        <color theme="1"/>
        <rFont val="Meiryo UI"/>
        <family val="3"/>
        <charset val="128"/>
      </rPr>
      <t>作業費</t>
    </r>
    <rPh sb="0" eb="2">
      <t>サギョウ</t>
    </rPh>
    <rPh sb="2" eb="3">
      <t>ヒ</t>
    </rPh>
    <phoneticPr fontId="1"/>
  </si>
  <si>
    <r>
      <rPr>
        <sz val="11"/>
        <color theme="1"/>
        <rFont val="Meiryo UI"/>
        <family val="3"/>
        <charset val="128"/>
      </rPr>
      <t>配送費</t>
    </r>
    <rPh sb="0" eb="2">
      <t>ハイソウ</t>
    </rPh>
    <rPh sb="2" eb="3">
      <t>ヒ</t>
    </rPh>
    <phoneticPr fontId="1"/>
  </si>
  <si>
    <r>
      <rPr>
        <sz val="11"/>
        <color theme="1"/>
        <rFont val="Meiryo UI"/>
        <family val="3"/>
        <charset val="128"/>
      </rPr>
      <t>その他コスト</t>
    </r>
    <rPh sb="2" eb="3">
      <t>タ</t>
    </rPh>
    <phoneticPr fontId="1"/>
  </si>
  <si>
    <r>
      <t>&lt;</t>
    </r>
    <r>
      <rPr>
        <sz val="11"/>
        <color theme="1"/>
        <rFont val="Meiryo UI"/>
        <family val="3"/>
        <charset val="128"/>
      </rPr>
      <t>現在の外部委託先への支払いコスト</t>
    </r>
    <r>
      <rPr>
        <sz val="11"/>
        <color theme="1"/>
        <rFont val="Rakuten Global B"/>
        <family val="3"/>
      </rPr>
      <t>&gt;</t>
    </r>
    <r>
      <rPr>
        <sz val="11"/>
        <color theme="1"/>
        <rFont val="Meiryo UI"/>
        <family val="3"/>
        <charset val="128"/>
      </rPr>
      <t>　※</t>
    </r>
    <r>
      <rPr>
        <sz val="11"/>
        <color theme="1"/>
        <rFont val="Rakuten Global B"/>
        <family val="3"/>
      </rPr>
      <t>RSL</t>
    </r>
    <r>
      <rPr>
        <sz val="11"/>
        <color theme="1"/>
        <rFont val="Meiryo UI"/>
        <family val="3"/>
        <charset val="128"/>
      </rPr>
      <t>委託予定商品が一部の場合は委託商品の比率を総額に掛け合わせてください</t>
    </r>
    <rPh sb="1" eb="3">
      <t>ゲンザイ</t>
    </rPh>
    <rPh sb="4" eb="6">
      <t>ガイブ</t>
    </rPh>
    <rPh sb="6" eb="8">
      <t>イタク</t>
    </rPh>
    <rPh sb="8" eb="9">
      <t>サキ</t>
    </rPh>
    <rPh sb="11" eb="13">
      <t>シハラ</t>
    </rPh>
    <phoneticPr fontId="1"/>
  </si>
  <si>
    <r>
      <rPr>
        <sz val="9"/>
        <color theme="1"/>
        <rFont val="Meiryo UI"/>
        <family val="3"/>
        <charset val="128"/>
      </rPr>
      <t>外部委託先への</t>
    </r>
    <r>
      <rPr>
        <sz val="11"/>
        <color theme="1"/>
        <rFont val="Meiryo UI"/>
        <family val="3"/>
        <charset val="128"/>
      </rPr>
      <t>平均的な月間保管費</t>
    </r>
    <rPh sb="0" eb="2">
      <t>ガイブ</t>
    </rPh>
    <rPh sb="2" eb="4">
      <t>イタク</t>
    </rPh>
    <rPh sb="4" eb="5">
      <t>サキ</t>
    </rPh>
    <rPh sb="7" eb="10">
      <t>ヘイキンテキ</t>
    </rPh>
    <rPh sb="11" eb="13">
      <t>ゲッカン</t>
    </rPh>
    <rPh sb="13" eb="15">
      <t>ホカン</t>
    </rPh>
    <rPh sb="15" eb="16">
      <t>ヒ</t>
    </rPh>
    <phoneticPr fontId="1"/>
  </si>
  <si>
    <r>
      <rPr>
        <b/>
        <sz val="12"/>
        <color rgb="FFC00000"/>
        <rFont val="Meiryo UI"/>
        <family val="3"/>
        <charset val="128"/>
      </rPr>
      <t>コスト総額</t>
    </r>
    <rPh sb="3" eb="5">
      <t>ソウガク</t>
    </rPh>
    <phoneticPr fontId="1"/>
  </si>
  <si>
    <r>
      <rPr>
        <sz val="9"/>
        <color theme="1"/>
        <rFont val="Meiryo UI"/>
        <family val="3"/>
        <charset val="128"/>
      </rPr>
      <t>外部委託先への</t>
    </r>
    <r>
      <rPr>
        <sz val="11"/>
        <color theme="1"/>
        <rFont val="Meiryo UI"/>
        <family val="3"/>
        <charset val="128"/>
      </rPr>
      <t>平均的な月間作業費</t>
    </r>
    <r>
      <rPr>
        <sz val="11"/>
        <color theme="1"/>
        <rFont val="Rakuten Global B"/>
        <family val="3"/>
      </rPr>
      <t>(</t>
    </r>
    <r>
      <rPr>
        <sz val="11"/>
        <color theme="1"/>
        <rFont val="Meiryo UI"/>
        <family val="3"/>
        <charset val="128"/>
      </rPr>
      <t>入出荷費用</t>
    </r>
    <r>
      <rPr>
        <sz val="11"/>
        <color theme="1"/>
        <rFont val="Rakuten Global B"/>
        <family val="3"/>
      </rPr>
      <t>)</t>
    </r>
    <rPh sb="0" eb="2">
      <t>ガイブ</t>
    </rPh>
    <rPh sb="2" eb="4">
      <t>イタク</t>
    </rPh>
    <rPh sb="4" eb="5">
      <t>サキ</t>
    </rPh>
    <rPh sb="7" eb="10">
      <t>ヘイキンテキ</t>
    </rPh>
    <rPh sb="11" eb="13">
      <t>ゲッカン</t>
    </rPh>
    <rPh sb="13" eb="15">
      <t>サギョウ</t>
    </rPh>
    <rPh sb="15" eb="16">
      <t>ヒ</t>
    </rPh>
    <rPh sb="17" eb="20">
      <t>ニュウシュッカ</t>
    </rPh>
    <rPh sb="20" eb="22">
      <t>ヒヨウ</t>
    </rPh>
    <phoneticPr fontId="1"/>
  </si>
  <si>
    <r>
      <rPr>
        <sz val="11"/>
        <rFont val="ＭＳ Ｐゴシック"/>
        <family val="3"/>
        <charset val="128"/>
      </rPr>
      <t>作業費割引額　</t>
    </r>
    <r>
      <rPr>
        <sz val="11"/>
        <rFont val="Rakuten Global B"/>
        <family val="3"/>
      </rPr>
      <t>(</t>
    </r>
    <r>
      <rPr>
        <sz val="11"/>
        <rFont val="ＭＳ Ｐゴシック"/>
        <family val="3"/>
        <charset val="128"/>
      </rPr>
      <t>サイズ小同梱</t>
    </r>
    <r>
      <rPr>
        <sz val="11"/>
        <rFont val="Rakuten Global B"/>
        <family val="3"/>
      </rPr>
      <t>2PCS</t>
    </r>
    <r>
      <rPr>
        <sz val="11"/>
        <rFont val="ＭＳ Ｐゴシック"/>
        <family val="3"/>
        <charset val="128"/>
      </rPr>
      <t>目以降</t>
    </r>
    <r>
      <rPr>
        <sz val="11"/>
        <rFont val="Rakuten Global B"/>
        <family val="3"/>
      </rPr>
      <t>80</t>
    </r>
    <r>
      <rPr>
        <sz val="11"/>
        <rFont val="ＭＳ Ｐゴシック"/>
        <family val="3"/>
        <charset val="128"/>
      </rPr>
      <t>円→</t>
    </r>
    <r>
      <rPr>
        <sz val="11"/>
        <rFont val="Rakuten Global B"/>
        <family val="3"/>
      </rPr>
      <t>65</t>
    </r>
    <r>
      <rPr>
        <sz val="11"/>
        <rFont val="ＭＳ Ｐゴシック"/>
        <family val="3"/>
        <charset val="128"/>
      </rPr>
      <t>円</t>
    </r>
    <r>
      <rPr>
        <sz val="11"/>
        <rFont val="Rakuten Global B"/>
        <family val="3"/>
      </rPr>
      <t>)</t>
    </r>
    <rPh sb="0" eb="3">
      <t>サギョウヒ</t>
    </rPh>
    <rPh sb="3" eb="5">
      <t>ワリビキ</t>
    </rPh>
    <rPh sb="11" eb="12">
      <t>ショウ</t>
    </rPh>
    <rPh sb="23" eb="24">
      <t>エン</t>
    </rPh>
    <rPh sb="27" eb="28">
      <t>エン</t>
    </rPh>
    <phoneticPr fontId="1"/>
  </si>
  <si>
    <r>
      <rPr>
        <sz val="9"/>
        <color theme="1"/>
        <rFont val="Meiryo UI"/>
        <family val="3"/>
        <charset val="128"/>
      </rPr>
      <t>外部委託先への</t>
    </r>
    <r>
      <rPr>
        <sz val="11"/>
        <color theme="1"/>
        <rFont val="Meiryo UI"/>
        <family val="3"/>
        <charset val="128"/>
      </rPr>
      <t>平均的な月間送料</t>
    </r>
    <rPh sb="0" eb="2">
      <t>ガイブ</t>
    </rPh>
    <rPh sb="2" eb="4">
      <t>イタク</t>
    </rPh>
    <rPh sb="4" eb="5">
      <t>サキ</t>
    </rPh>
    <rPh sb="7" eb="10">
      <t>ヘイキンテキ</t>
    </rPh>
    <rPh sb="11" eb="13">
      <t>ゲッカン</t>
    </rPh>
    <rPh sb="13" eb="15">
      <t>ソウリョウ</t>
    </rPh>
    <rPh sb="14" eb="15">
      <t>リョウ</t>
    </rPh>
    <phoneticPr fontId="1"/>
  </si>
  <si>
    <r>
      <rPr>
        <sz val="11"/>
        <color theme="1"/>
        <rFont val="Meiryo UI"/>
        <family val="3"/>
        <charset val="128"/>
      </rPr>
      <t>委託先拠点までの月間納品コスト</t>
    </r>
    <rPh sb="0" eb="3">
      <t>イタクサキ</t>
    </rPh>
    <rPh sb="3" eb="5">
      <t>キョテン</t>
    </rPh>
    <rPh sb="8" eb="10">
      <t>ゲッカン</t>
    </rPh>
    <rPh sb="10" eb="12">
      <t>ノウヒン</t>
    </rPh>
    <phoneticPr fontId="1"/>
  </si>
  <si>
    <r>
      <rPr>
        <b/>
        <sz val="12"/>
        <color rgb="FFC00000"/>
        <rFont val="Meiryo UI"/>
        <family val="3"/>
        <charset val="128"/>
      </rPr>
      <t>コスト削減額（</t>
    </r>
    <r>
      <rPr>
        <b/>
        <sz val="12"/>
        <color rgb="FFC00000"/>
        <rFont val="Rakuten Global B"/>
        <family val="3"/>
      </rPr>
      <t>/</t>
    </r>
    <r>
      <rPr>
        <b/>
        <sz val="12"/>
        <color rgb="FFC00000"/>
        <rFont val="Meiryo UI"/>
        <family val="3"/>
        <charset val="128"/>
      </rPr>
      <t>件）</t>
    </r>
    <rPh sb="3" eb="5">
      <t>サクゲン</t>
    </rPh>
    <rPh sb="5" eb="6">
      <t>ガク</t>
    </rPh>
    <rPh sb="8" eb="9">
      <t>ケン</t>
    </rPh>
    <phoneticPr fontId="1"/>
  </si>
  <si>
    <r>
      <rPr>
        <b/>
        <sz val="12"/>
        <color rgb="FFC00000"/>
        <rFont val="Meiryo UI"/>
        <family val="3"/>
        <charset val="128"/>
      </rPr>
      <t>コスト削減額（</t>
    </r>
    <r>
      <rPr>
        <b/>
        <sz val="12"/>
        <color rgb="FFC00000"/>
        <rFont val="Rakuten Global B"/>
        <family val="3"/>
      </rPr>
      <t>TOTAL</t>
    </r>
    <r>
      <rPr>
        <b/>
        <sz val="12"/>
        <color rgb="FFC00000"/>
        <rFont val="Meiryo UI"/>
        <family val="3"/>
        <charset val="128"/>
      </rPr>
      <t>）</t>
    </r>
    <rPh sb="3" eb="5">
      <t>サクゲン</t>
    </rPh>
    <rPh sb="5" eb="6">
      <t>ガク</t>
    </rPh>
    <phoneticPr fontId="1"/>
  </si>
  <si>
    <r>
      <rPr>
        <sz val="11"/>
        <color theme="1"/>
        <rFont val="Meiryo UI"/>
        <family val="3"/>
        <charset val="128"/>
      </rPr>
      <t>※現状コストは物流業務における代表的なコストのみ算出しています。</t>
    </r>
    <rPh sb="1" eb="3">
      <t>ゲンジョウ</t>
    </rPh>
    <rPh sb="7" eb="9">
      <t>ブツリュウ</t>
    </rPh>
    <rPh sb="9" eb="11">
      <t>ギョウム</t>
    </rPh>
    <rPh sb="15" eb="18">
      <t>ダイヒョウテキ</t>
    </rPh>
    <rPh sb="24" eb="26">
      <t>サンシュツ</t>
    </rPh>
    <phoneticPr fontId="1"/>
  </si>
  <si>
    <r>
      <rPr>
        <sz val="11"/>
        <color theme="1"/>
        <rFont val="Meiryo UI"/>
        <family val="3"/>
        <charset val="128"/>
      </rPr>
      <t>※</t>
    </r>
    <r>
      <rPr>
        <sz val="11"/>
        <color theme="1"/>
        <rFont val="Rakuten Global B"/>
        <family val="3"/>
      </rPr>
      <t>RSL</t>
    </r>
    <r>
      <rPr>
        <sz val="11"/>
        <color theme="1"/>
        <rFont val="Meiryo UI"/>
        <family val="3"/>
        <charset val="128"/>
      </rPr>
      <t>委託後のコストは簡易的な算出のため、実際の見積額と異なることがあります。</t>
    </r>
    <rPh sb="4" eb="6">
      <t>イタク</t>
    </rPh>
    <rPh sb="6" eb="7">
      <t>ゴ</t>
    </rPh>
    <rPh sb="12" eb="14">
      <t>カンイ</t>
    </rPh>
    <rPh sb="14" eb="15">
      <t>テキ</t>
    </rPh>
    <rPh sb="16" eb="18">
      <t>サンシュツ</t>
    </rPh>
    <rPh sb="22" eb="24">
      <t>ジッサイ</t>
    </rPh>
    <rPh sb="25" eb="27">
      <t>ミツモリ</t>
    </rPh>
    <rPh sb="27" eb="28">
      <t>ガク</t>
    </rPh>
    <rPh sb="29" eb="30">
      <t>コト</t>
    </rPh>
    <phoneticPr fontId="1"/>
  </si>
  <si>
    <t>※上記は税抜きの金額です。</t>
  </si>
  <si>
    <t>　</t>
    <phoneticPr fontId="1"/>
  </si>
  <si>
    <t>物流コスト(/荷物)</t>
    <rPh sb="0" eb="2">
      <t>ブツリュウ</t>
    </rPh>
    <rPh sb="7" eb="9">
      <t>ニモツ</t>
    </rPh>
    <phoneticPr fontId="1"/>
  </si>
  <si>
    <t>円</t>
    <rPh sb="0" eb="1">
      <t>エン</t>
    </rPh>
    <phoneticPr fontId="1"/>
  </si>
  <si>
    <t>保管費(/荷物)</t>
    <rPh sb="0" eb="2">
      <t>ホカン</t>
    </rPh>
    <rPh sb="2" eb="3">
      <t>ヒ</t>
    </rPh>
    <rPh sb="5" eb="7">
      <t>ニモツ</t>
    </rPh>
    <phoneticPr fontId="1"/>
  </si>
  <si>
    <t>賃料・水道光熱費</t>
    <rPh sb="0" eb="2">
      <t>チンリョウ</t>
    </rPh>
    <rPh sb="3" eb="5">
      <t>スイドウ</t>
    </rPh>
    <rPh sb="5" eb="8">
      <t>コウネツヒ</t>
    </rPh>
    <phoneticPr fontId="1"/>
  </si>
  <si>
    <t>平均出荷数</t>
    <rPh sb="0" eb="2">
      <t>ヘイキン</t>
    </rPh>
    <rPh sb="2" eb="4">
      <t>シュッカ</t>
    </rPh>
    <rPh sb="4" eb="5">
      <t>スウ</t>
    </rPh>
    <phoneticPr fontId="1"/>
  </si>
  <si>
    <t>件</t>
    <rPh sb="0" eb="1">
      <t>ケン</t>
    </rPh>
    <phoneticPr fontId="1"/>
  </si>
  <si>
    <t>作業費(/荷物)</t>
    <rPh sb="0" eb="2">
      <t>サギョウ</t>
    </rPh>
    <rPh sb="2" eb="3">
      <t>ヒ</t>
    </rPh>
    <phoneticPr fontId="1"/>
  </si>
  <si>
    <t>入出荷作業者の人件費(/月)</t>
    <rPh sb="0" eb="3">
      <t>ニュウシュッカ</t>
    </rPh>
    <rPh sb="3" eb="6">
      <t>サギョウシャ</t>
    </rPh>
    <rPh sb="7" eb="10">
      <t>ジンケンヒ</t>
    </rPh>
    <rPh sb="12" eb="13">
      <t>ツキ</t>
    </rPh>
    <phoneticPr fontId="1"/>
  </si>
  <si>
    <t>配送費(/荷物)</t>
    <rPh sb="0" eb="2">
      <t>ハイソウ</t>
    </rPh>
    <rPh sb="2" eb="3">
      <t>ヒ</t>
    </rPh>
    <phoneticPr fontId="1"/>
  </si>
  <si>
    <t>荷物1つの平均的な配送量</t>
    <rPh sb="0" eb="2">
      <t>ニモツ</t>
    </rPh>
    <rPh sb="5" eb="8">
      <t>ヘイキンテキ</t>
    </rPh>
    <rPh sb="9" eb="11">
      <t>ハイソウ</t>
    </rPh>
    <rPh sb="11" eb="12">
      <t>リョウ</t>
    </rPh>
    <phoneticPr fontId="1"/>
  </si>
  <si>
    <t>極小比率</t>
    <rPh sb="0" eb="2">
      <t>キョクショウ</t>
    </rPh>
    <rPh sb="2" eb="4">
      <t>ヒリツ</t>
    </rPh>
    <phoneticPr fontId="1"/>
  </si>
  <si>
    <t>小比率</t>
    <rPh sb="0" eb="1">
      <t>ショウ</t>
    </rPh>
    <rPh sb="1" eb="3">
      <t>ヒリツ</t>
    </rPh>
    <phoneticPr fontId="1"/>
  </si>
  <si>
    <t>中比率</t>
    <rPh sb="0" eb="1">
      <t>チュウ</t>
    </rPh>
    <rPh sb="1" eb="3">
      <t>ヒリツ</t>
    </rPh>
    <phoneticPr fontId="1"/>
  </si>
  <si>
    <t>大比率</t>
    <rPh sb="0" eb="1">
      <t>ダイ</t>
    </rPh>
    <rPh sb="1" eb="3">
      <t>ヒリツ</t>
    </rPh>
    <phoneticPr fontId="1"/>
  </si>
  <si>
    <t>極小送料</t>
    <rPh sb="0" eb="2">
      <t>キョクショウ</t>
    </rPh>
    <rPh sb="2" eb="4">
      <t>ソウリョウ</t>
    </rPh>
    <rPh sb="3" eb="4">
      <t>リョウ</t>
    </rPh>
    <phoneticPr fontId="1"/>
  </si>
  <si>
    <t>小送料</t>
    <rPh sb="0" eb="1">
      <t>ショウ</t>
    </rPh>
    <rPh sb="1" eb="3">
      <t>ソウリョウ</t>
    </rPh>
    <phoneticPr fontId="1"/>
  </si>
  <si>
    <t>中送料</t>
    <rPh sb="0" eb="1">
      <t>チュウ</t>
    </rPh>
    <rPh sb="1" eb="3">
      <t>ソウリョウ</t>
    </rPh>
    <phoneticPr fontId="1"/>
  </si>
  <si>
    <t>大送料</t>
    <rPh sb="0" eb="1">
      <t>ダイ</t>
    </rPh>
    <rPh sb="1" eb="3">
      <t>ソウリョウ</t>
    </rPh>
    <phoneticPr fontId="1"/>
  </si>
  <si>
    <t>梱包資材費用(/月)</t>
    <rPh sb="0" eb="2">
      <t>コンポウ</t>
    </rPh>
    <rPh sb="2" eb="4">
      <t>シザイ</t>
    </rPh>
    <rPh sb="4" eb="6">
      <t>ヒヨウ</t>
    </rPh>
    <rPh sb="8" eb="9">
      <t>ツキ</t>
    </rPh>
    <phoneticPr fontId="1"/>
  </si>
  <si>
    <t>その他コスト(/荷物)</t>
    <rPh sb="2" eb="3">
      <t>タ</t>
    </rPh>
    <phoneticPr fontId="1"/>
  </si>
  <si>
    <t>WMSシステムコスト(/月)</t>
    <rPh sb="12" eb="13">
      <t>ツキ</t>
    </rPh>
    <phoneticPr fontId="1"/>
  </si>
  <si>
    <t>平均的な保管支払い月額</t>
    <rPh sb="0" eb="3">
      <t>ヘイキンテキ</t>
    </rPh>
    <rPh sb="4" eb="6">
      <t>ホカン</t>
    </rPh>
    <rPh sb="6" eb="8">
      <t>シハラ</t>
    </rPh>
    <rPh sb="9" eb="11">
      <t>ゲツガク</t>
    </rPh>
    <phoneticPr fontId="1"/>
  </si>
  <si>
    <t>平均的な入出荷支払い月額</t>
    <rPh sb="4" eb="7">
      <t>ニュウシュッカ</t>
    </rPh>
    <rPh sb="7" eb="9">
      <t>シハラ</t>
    </rPh>
    <rPh sb="10" eb="12">
      <t>ゲツガク</t>
    </rPh>
    <phoneticPr fontId="1"/>
  </si>
  <si>
    <t>平均的な配送料支払い月額</t>
    <rPh sb="4" eb="6">
      <t>ハイソウ</t>
    </rPh>
    <rPh sb="6" eb="7">
      <t>リョウ</t>
    </rPh>
    <rPh sb="7" eb="9">
      <t>シハラ</t>
    </rPh>
    <rPh sb="10" eb="12">
      <t>ゲツガク</t>
    </rPh>
    <phoneticPr fontId="1"/>
  </si>
  <si>
    <t>3PL倉庫への納品コスト</t>
    <rPh sb="3" eb="5">
      <t>ソウコ</t>
    </rPh>
    <rPh sb="7" eb="9">
      <t>ノウヒン</t>
    </rPh>
    <phoneticPr fontId="1"/>
  </si>
  <si>
    <t>単価</t>
    <rPh sb="0" eb="2">
      <t>タンカ</t>
    </rPh>
    <phoneticPr fontId="1"/>
  </si>
  <si>
    <t>平均体積</t>
    <rPh sb="0" eb="2">
      <t>ヘイキン</t>
    </rPh>
    <rPh sb="2" eb="4">
      <t>タイセキ</t>
    </rPh>
    <phoneticPr fontId="1"/>
  </si>
  <si>
    <t>㎤</t>
    <phoneticPr fontId="1"/>
  </si>
  <si>
    <t>極小体積</t>
    <rPh sb="0" eb="2">
      <t>キョクショウ</t>
    </rPh>
    <rPh sb="2" eb="4">
      <t>タイセキ</t>
    </rPh>
    <phoneticPr fontId="1"/>
  </si>
  <si>
    <t>小体積</t>
    <rPh sb="0" eb="1">
      <t>ショウ</t>
    </rPh>
    <rPh sb="1" eb="3">
      <t>タイセキ</t>
    </rPh>
    <phoneticPr fontId="1"/>
  </si>
  <si>
    <t>中体積</t>
    <rPh sb="0" eb="1">
      <t>チュウ</t>
    </rPh>
    <rPh sb="1" eb="3">
      <t>タイセキ</t>
    </rPh>
    <phoneticPr fontId="1"/>
  </si>
  <si>
    <t>大体積</t>
    <rPh sb="0" eb="1">
      <t>ダイ</t>
    </rPh>
    <rPh sb="1" eb="3">
      <t>タイセキ</t>
    </rPh>
    <phoneticPr fontId="1"/>
  </si>
  <si>
    <t>保管期間</t>
    <rPh sb="0" eb="2">
      <t>ホカン</t>
    </rPh>
    <rPh sb="2" eb="4">
      <t>キカン</t>
    </rPh>
    <phoneticPr fontId="1"/>
  </si>
  <si>
    <t>カ月</t>
    <rPh sb="1" eb="2">
      <t>ゲツ</t>
    </rPh>
    <phoneticPr fontId="1"/>
  </si>
  <si>
    <t>平均在庫数</t>
    <rPh sb="0" eb="2">
      <t>ヘイキン</t>
    </rPh>
    <rPh sb="2" eb="5">
      <t>ザイコスウ</t>
    </rPh>
    <phoneticPr fontId="1"/>
  </si>
  <si>
    <t>1PCS当たりの作業費</t>
    <rPh sb="4" eb="5">
      <t>ア</t>
    </rPh>
    <rPh sb="8" eb="10">
      <t>サギョウ</t>
    </rPh>
    <rPh sb="10" eb="11">
      <t>ヒ</t>
    </rPh>
    <phoneticPr fontId="1"/>
  </si>
  <si>
    <t>件数×小の構成比=小の個数</t>
    <rPh sb="0" eb="2">
      <t>ケンスウ</t>
    </rPh>
    <rPh sb="3" eb="4">
      <t>ショウ</t>
    </rPh>
    <rPh sb="5" eb="8">
      <t>コウセイヒ</t>
    </rPh>
    <rPh sb="9" eb="10">
      <t>ショウ</t>
    </rPh>
    <rPh sb="11" eb="13">
      <t>コスウ</t>
    </rPh>
    <phoneticPr fontId="1"/>
  </si>
  <si>
    <t>小比率（2個目）</t>
    <rPh sb="0" eb="1">
      <t>ショウ</t>
    </rPh>
    <rPh sb="1" eb="3">
      <t>ヒリツ</t>
    </rPh>
    <rPh sb="5" eb="6">
      <t>コ</t>
    </rPh>
    <rPh sb="6" eb="7">
      <t>メ</t>
    </rPh>
    <phoneticPr fontId="1"/>
  </si>
  <si>
    <t>（総PCS-件数）×小の構成比=小の個数</t>
    <rPh sb="1" eb="2">
      <t>ソウ</t>
    </rPh>
    <rPh sb="6" eb="8">
      <t>ケンスウ</t>
    </rPh>
    <rPh sb="10" eb="11">
      <t>ショウ</t>
    </rPh>
    <rPh sb="12" eb="15">
      <t>コウセイヒ</t>
    </rPh>
    <rPh sb="16" eb="17">
      <t>ショウ</t>
    </rPh>
    <rPh sb="18" eb="20">
      <t>コスウ</t>
    </rPh>
    <phoneticPr fontId="1"/>
  </si>
  <si>
    <t>極小作業費</t>
    <rPh sb="0" eb="2">
      <t>キョクショウ</t>
    </rPh>
    <rPh sb="2" eb="4">
      <t>サギョウ</t>
    </rPh>
    <rPh sb="4" eb="5">
      <t>ヒ</t>
    </rPh>
    <phoneticPr fontId="1"/>
  </si>
  <si>
    <t>小作業費</t>
    <rPh sb="0" eb="1">
      <t>ショウ</t>
    </rPh>
    <rPh sb="1" eb="3">
      <t>サギョウ</t>
    </rPh>
    <rPh sb="3" eb="4">
      <t>ヒ</t>
    </rPh>
    <phoneticPr fontId="1"/>
  </si>
  <si>
    <t>小作業費（2個目）</t>
    <rPh sb="0" eb="1">
      <t>ショウ</t>
    </rPh>
    <rPh sb="1" eb="4">
      <t>サギョウヒ</t>
    </rPh>
    <rPh sb="6" eb="8">
      <t>コメ</t>
    </rPh>
    <phoneticPr fontId="1"/>
  </si>
  <si>
    <t>中作業費</t>
    <rPh sb="0" eb="1">
      <t>チュウ</t>
    </rPh>
    <rPh sb="1" eb="3">
      <t>サギョウ</t>
    </rPh>
    <rPh sb="3" eb="4">
      <t>ヒ</t>
    </rPh>
    <phoneticPr fontId="1"/>
  </si>
  <si>
    <t>大作業費</t>
    <rPh sb="0" eb="1">
      <t>ダイ</t>
    </rPh>
    <rPh sb="1" eb="3">
      <t>サギョウ</t>
    </rPh>
    <rPh sb="3" eb="4">
      <t>ヒ</t>
    </rPh>
    <phoneticPr fontId="1"/>
  </si>
  <si>
    <t>平均的な同梱PCS数</t>
    <rPh sb="0" eb="3">
      <t>ヘイキンテキ</t>
    </rPh>
    <rPh sb="4" eb="6">
      <t>ドウコン</t>
    </rPh>
    <rPh sb="9" eb="10">
      <t>スウ</t>
    </rPh>
    <phoneticPr fontId="1"/>
  </si>
  <si>
    <t>PCS/件</t>
    <rPh sb="4" eb="5">
      <t>ケン</t>
    </rPh>
    <phoneticPr fontId="1"/>
  </si>
  <si>
    <t>極小配送費</t>
    <rPh sb="0" eb="2">
      <t>キョクショウ</t>
    </rPh>
    <rPh sb="2" eb="4">
      <t>ハイソウ</t>
    </rPh>
    <rPh sb="4" eb="5">
      <t>ヒ</t>
    </rPh>
    <phoneticPr fontId="1"/>
  </si>
  <si>
    <t>小配送費</t>
    <rPh sb="0" eb="1">
      <t>ショウ</t>
    </rPh>
    <rPh sb="1" eb="3">
      <t>ハイソウ</t>
    </rPh>
    <rPh sb="3" eb="4">
      <t>ヒ</t>
    </rPh>
    <phoneticPr fontId="1"/>
  </si>
  <si>
    <t>中配送費</t>
    <rPh sb="0" eb="1">
      <t>チュウ</t>
    </rPh>
    <rPh sb="1" eb="3">
      <t>ハイソウ</t>
    </rPh>
    <rPh sb="3" eb="4">
      <t>ヒ</t>
    </rPh>
    <phoneticPr fontId="1"/>
  </si>
  <si>
    <t>大配送費</t>
    <rPh sb="0" eb="1">
      <t>ダイ</t>
    </rPh>
    <rPh sb="1" eb="3">
      <t>ハイソウ</t>
    </rPh>
    <rPh sb="3" eb="4">
      <t>ヒ</t>
    </rPh>
    <phoneticPr fontId="1"/>
  </si>
  <si>
    <t>その他コスト</t>
    <rPh sb="2" eb="3">
      <t>タ</t>
    </rPh>
    <phoneticPr fontId="1"/>
  </si>
  <si>
    <t>楽天倉庫への月間納品コスト</t>
    <rPh sb="0" eb="2">
      <t>ラクテン</t>
    </rPh>
    <rPh sb="2" eb="4">
      <t>ソウコ</t>
    </rPh>
    <rPh sb="6" eb="8">
      <t>ゲッカン</t>
    </rPh>
    <rPh sb="8" eb="10">
      <t>ノウヒン</t>
    </rPh>
    <phoneticPr fontId="1"/>
  </si>
  <si>
    <t>物流運用種別</t>
    <rPh sb="0" eb="2">
      <t>ブツリュウ</t>
    </rPh>
    <rPh sb="2" eb="4">
      <t>ウンヨウ</t>
    </rPh>
    <rPh sb="4" eb="6">
      <t>シュベツ</t>
    </rPh>
    <phoneticPr fontId="1"/>
  </si>
  <si>
    <t>自社で運用</t>
    <rPh sb="0" eb="2">
      <t>ジシャ</t>
    </rPh>
    <rPh sb="3" eb="5">
      <t>ウンヨウ</t>
    </rPh>
    <phoneticPr fontId="1"/>
  </si>
  <si>
    <t>外部(3PL等)に委託</t>
    <rPh sb="0" eb="2">
      <t>ガイブ</t>
    </rPh>
    <rPh sb="6" eb="7">
      <t>ナド</t>
    </rPh>
    <rPh sb="9" eb="11">
      <t>イタク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</si>
</sst>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0.0_ "/>
    <numFmt numFmtId="178" formatCode="#,##0.0000_ "/>
    <numFmt numFmtId="179" formatCode="#,##0_ "/>
    <numFmt numFmtId="180" formatCode="0.0%"/>
    <numFmt numFmtId="181" formatCode="#,##0.0;[Red]\-#,##0.0"/>
    <numFmt numFmtId="182" formatCode="[$¥-411]#,##0;[$¥-411]#,##0"/>
  </numFmts>
  <fonts count="22" x14ac:knownFonts="1">
    <font>
      <sz val="11"/>
      <color theme="1"/>
      <name val="游ゴシック"/>
      <family val="2"/>
      <charset val="128"/>
      <scheme val="minor"/>
    </font>
    <font>
      <sz val="6"/>
      <name val="游ゴシック"/>
      <family val="2"/>
      <charset val="128"/>
      <scheme val="minor"/>
    </font>
    <font>
      <sz val="11"/>
      <name val="游ゴシック"/>
      <family val="2"/>
      <charset val="128"/>
      <scheme val="minor"/>
    </font>
    <font>
      <sz val="11"/>
      <color theme="1"/>
      <name val="游ゴシック"/>
      <family val="2"/>
      <charset val="128"/>
      <scheme val="minor"/>
    </font>
    <font>
      <sz val="11"/>
      <color theme="1" tint="0.249977111117893"/>
      <name val="游ゴシック"/>
      <family val="2"/>
      <charset val="128"/>
      <scheme val="minor"/>
    </font>
    <font>
      <u/>
      <sz val="11"/>
      <color theme="10"/>
      <name val="游ゴシック"/>
      <family val="2"/>
      <charset val="128"/>
      <scheme val="minor"/>
    </font>
    <font>
      <sz val="12"/>
      <color indexed="63"/>
      <name val="Meiryo UI"/>
      <family val="3"/>
      <charset val="128"/>
    </font>
    <font>
      <sz val="11"/>
      <color theme="1" tint="0.249977111117893"/>
      <name val="Meiryo UI"/>
      <family val="3"/>
      <charset val="128"/>
    </font>
    <font>
      <sz val="11"/>
      <color theme="1"/>
      <name val="Meiryo UI"/>
      <family val="3"/>
      <charset val="128"/>
    </font>
    <font>
      <sz val="9"/>
      <color theme="1"/>
      <name val="Meiryo UI"/>
      <family val="3"/>
      <charset val="128"/>
    </font>
    <font>
      <sz val="11"/>
      <color rgb="FFFF0000"/>
      <name val="游ゴシック"/>
      <family val="2"/>
      <charset val="128"/>
      <scheme val="minor"/>
    </font>
    <font>
      <sz val="11"/>
      <color rgb="FFFF0000"/>
      <name val="游ゴシック"/>
      <family val="3"/>
      <charset val="128"/>
      <scheme val="minor"/>
    </font>
    <font>
      <sz val="11"/>
      <color theme="1" tint="0.249977111117893"/>
      <name val="Rakuten Global B"/>
      <family val="3"/>
    </font>
    <font>
      <sz val="11"/>
      <color theme="1"/>
      <name val="Rakuten Global B"/>
      <family val="3"/>
    </font>
    <font>
      <u/>
      <sz val="11"/>
      <color theme="10"/>
      <name val="Rakuten Global B"/>
      <family val="3"/>
    </font>
    <font>
      <sz val="10"/>
      <color theme="1"/>
      <name val="Rakuten Global B"/>
      <family val="3"/>
    </font>
    <font>
      <sz val="11"/>
      <color theme="1"/>
      <name val="ＭＳ Ｐゴシック"/>
      <family val="3"/>
      <charset val="128"/>
    </font>
    <font>
      <sz val="11"/>
      <name val="ＭＳ Ｐゴシック"/>
      <family val="3"/>
      <charset val="128"/>
    </font>
    <font>
      <sz val="11"/>
      <name val="Rakuten Global B"/>
      <family val="3"/>
    </font>
    <font>
      <sz val="12"/>
      <color rgb="FFC00000"/>
      <name val="Rakuten Global B"/>
      <family val="3"/>
    </font>
    <font>
      <b/>
      <sz val="12"/>
      <color rgb="FFC00000"/>
      <name val="Rakuten Global B"/>
      <family val="3"/>
    </font>
    <font>
      <b/>
      <sz val="12"/>
      <color rgb="FFC00000"/>
      <name val="Meiryo UI"/>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2"/>
        <bgColor indexed="64"/>
      </patternFill>
    </fill>
  </fills>
  <borders count="3">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bottom style="thin">
        <color theme="1" tint="0.499984740745262"/>
      </bottom>
      <diagonal/>
    </border>
  </borders>
  <cellStyleXfs count="3">
    <xf numFmtId="0" fontId="0" fillId="0" borderId="0">
      <alignment vertical="center"/>
    </xf>
    <xf numFmtId="38" fontId="3" fillId="0" borderId="0" applyFont="0" applyFill="0" applyBorder="0" applyAlignment="0" applyProtection="0">
      <alignment vertical="center"/>
    </xf>
    <xf numFmtId="0" fontId="5" fillId="0" borderId="0" applyNumberFormat="0" applyFill="0" applyBorder="0" applyAlignment="0" applyProtection="0">
      <alignment vertical="center"/>
    </xf>
  </cellStyleXfs>
  <cellXfs count="37">
    <xf numFmtId="0" fontId="0" fillId="0" borderId="0" xfId="0">
      <alignment vertical="center"/>
    </xf>
    <xf numFmtId="176" fontId="0" fillId="0" borderId="0" xfId="0" applyNumberFormat="1">
      <alignment vertical="center"/>
    </xf>
    <xf numFmtId="177" fontId="0" fillId="0" borderId="0" xfId="0" applyNumberFormat="1">
      <alignment vertical="center"/>
    </xf>
    <xf numFmtId="178" fontId="2" fillId="0" borderId="0" xfId="0" applyNumberFormat="1" applyFont="1" applyFill="1">
      <alignment vertical="center"/>
    </xf>
    <xf numFmtId="3" fontId="0" fillId="0" borderId="0" xfId="0" applyNumberFormat="1">
      <alignment vertical="center"/>
    </xf>
    <xf numFmtId="179" fontId="2" fillId="2" borderId="0" xfId="0" applyNumberFormat="1" applyFont="1" applyFill="1">
      <alignment vertical="center"/>
    </xf>
    <xf numFmtId="0" fontId="4" fillId="0" borderId="0" xfId="0" applyFont="1">
      <alignment vertical="center"/>
    </xf>
    <xf numFmtId="180" fontId="0" fillId="2" borderId="0" xfId="0" applyNumberFormat="1" applyFill="1">
      <alignment vertical="center"/>
    </xf>
    <xf numFmtId="38" fontId="0" fillId="2" borderId="0" xfId="0" applyNumberFormat="1" applyFill="1">
      <alignment vertical="center"/>
    </xf>
    <xf numFmtId="176" fontId="0" fillId="2" borderId="0" xfId="0" applyNumberFormat="1" applyFill="1">
      <alignment vertical="center"/>
    </xf>
    <xf numFmtId="0" fontId="2" fillId="0" borderId="0" xfId="0" applyFont="1">
      <alignment vertical="center"/>
    </xf>
    <xf numFmtId="0" fontId="8" fillId="0" borderId="0" xfId="0" applyFont="1" applyAlignment="1">
      <alignment horizontal="right" vertical="center"/>
    </xf>
    <xf numFmtId="0" fontId="10" fillId="0" borderId="0" xfId="0" applyFont="1">
      <alignment vertical="center"/>
    </xf>
    <xf numFmtId="3" fontId="10" fillId="0" borderId="0" xfId="0" applyNumberFormat="1" applyFont="1">
      <alignment vertical="center"/>
    </xf>
    <xf numFmtId="180" fontId="11" fillId="2" borderId="0" xfId="0" applyNumberFormat="1" applyFont="1" applyFill="1">
      <alignment vertical="center"/>
    </xf>
    <xf numFmtId="0" fontId="11" fillId="0" borderId="0" xfId="0" applyFont="1">
      <alignment vertical="center"/>
    </xf>
    <xf numFmtId="0" fontId="12" fillId="0" borderId="0" xfId="0" applyFont="1">
      <alignment vertical="center"/>
    </xf>
    <xf numFmtId="0" fontId="13" fillId="0" borderId="0" xfId="0" applyFont="1">
      <alignment vertical="center"/>
    </xf>
    <xf numFmtId="0" fontId="13" fillId="0" borderId="1" xfId="0" applyFont="1" applyBorder="1" applyProtection="1">
      <alignment vertical="center"/>
      <protection locked="0"/>
    </xf>
    <xf numFmtId="0" fontId="13" fillId="0" borderId="0" xfId="0" applyFont="1" applyBorder="1">
      <alignment vertical="center"/>
    </xf>
    <xf numFmtId="38" fontId="13" fillId="0" borderId="1" xfId="1" applyFont="1" applyBorder="1" applyProtection="1">
      <alignment vertical="center"/>
      <protection locked="0"/>
    </xf>
    <xf numFmtId="181" fontId="13" fillId="0" borderId="1" xfId="1" applyNumberFormat="1" applyFont="1" applyBorder="1" applyProtection="1">
      <alignment vertical="center"/>
      <protection locked="0"/>
    </xf>
    <xf numFmtId="176" fontId="13" fillId="0" borderId="1" xfId="0" applyNumberFormat="1" applyFont="1" applyBorder="1" applyProtection="1">
      <alignment vertical="center"/>
      <protection locked="0"/>
    </xf>
    <xf numFmtId="0" fontId="12" fillId="0" borderId="0" xfId="0" applyFont="1" applyFill="1" applyBorder="1">
      <alignment vertical="center"/>
    </xf>
    <xf numFmtId="0" fontId="14" fillId="0" borderId="0" xfId="2" applyFont="1">
      <alignment vertical="center"/>
    </xf>
    <xf numFmtId="0" fontId="15" fillId="0" borderId="0" xfId="0" applyFont="1">
      <alignment vertical="center"/>
    </xf>
    <xf numFmtId="38" fontId="13" fillId="0" borderId="2" xfId="1" applyFont="1" applyBorder="1">
      <alignment vertical="center"/>
    </xf>
    <xf numFmtId="0" fontId="13" fillId="0" borderId="0" xfId="0" applyFont="1" applyAlignment="1">
      <alignment horizontal="center" vertical="center"/>
    </xf>
    <xf numFmtId="0" fontId="13" fillId="0" borderId="0" xfId="0" applyFont="1" applyAlignment="1">
      <alignment horizontal="right" vertical="center"/>
    </xf>
    <xf numFmtId="0" fontId="16" fillId="0" borderId="0" xfId="0" applyFont="1">
      <alignment vertical="center"/>
    </xf>
    <xf numFmtId="182" fontId="13" fillId="0" borderId="0" xfId="1" applyNumberFormat="1" applyFont="1">
      <alignment vertical="center"/>
    </xf>
    <xf numFmtId="0" fontId="18" fillId="0" borderId="0" xfId="0" applyFont="1">
      <alignment vertical="center"/>
    </xf>
    <xf numFmtId="0" fontId="13" fillId="0" borderId="0" xfId="0" applyFont="1" applyAlignment="1">
      <alignment horizontal="left" vertical="center"/>
    </xf>
    <xf numFmtId="0" fontId="20" fillId="3" borderId="0" xfId="0" applyFont="1" applyFill="1">
      <alignment vertical="center"/>
    </xf>
    <xf numFmtId="182" fontId="20" fillId="3" borderId="0" xfId="1" applyNumberFormat="1" applyFont="1" applyFill="1">
      <alignment vertical="center"/>
    </xf>
    <xf numFmtId="0" fontId="19" fillId="3" borderId="0" xfId="0" applyFont="1" applyFill="1">
      <alignment vertical="center"/>
    </xf>
    <xf numFmtId="182" fontId="19" fillId="3" borderId="0" xfId="1" applyNumberFormat="1" applyFont="1" applyFill="1">
      <alignment vertical="center"/>
    </xf>
  </cellXfs>
  <cellStyles count="3">
    <cellStyle name="ハイパーリンク" xfId="2" builtinId="8"/>
    <cellStyle name="桁区切り" xfId="1" builtinId="6"/>
    <cellStyle name="標準" xfId="0" builtinId="0"/>
  </cellStyles>
  <dxfs count="10">
    <dxf>
      <font>
        <color theme="0" tint="-0.14996795556505021"/>
      </font>
      <fill>
        <patternFill>
          <bgColor theme="0" tint="-4.9989318521683403E-2"/>
        </patternFill>
      </fill>
    </dxf>
    <dxf>
      <font>
        <color theme="0" tint="-0.14996795556505021"/>
      </font>
      <fill>
        <patternFill>
          <bgColor theme="0" tint="-4.9989318521683403E-2"/>
        </patternFill>
      </fill>
    </dxf>
    <dxf>
      <font>
        <color theme="0" tint="-0.14996795556505021"/>
      </font>
      <fill>
        <patternFill>
          <bgColor theme="0" tint="-4.9989318521683403E-2"/>
        </patternFill>
      </fill>
    </dxf>
    <dxf>
      <font>
        <color theme="0" tint="-0.14996795556505021"/>
      </font>
      <fill>
        <patternFill>
          <bgColor theme="0" tint="-4.9989318521683403E-2"/>
        </patternFill>
      </fill>
    </dxf>
    <dxf>
      <font>
        <color theme="0" tint="-0.14996795556505021"/>
      </font>
      <fill>
        <patternFill>
          <bgColor theme="0" tint="-4.9989318521683403E-2"/>
        </patternFill>
      </fill>
    </dxf>
    <dxf>
      <font>
        <color theme="0" tint="-0.14996795556505021"/>
      </font>
      <fill>
        <patternFill>
          <bgColor theme="0" tint="-4.9989318521683403E-2"/>
        </patternFill>
      </fill>
    </dxf>
    <dxf>
      <font>
        <color theme="0" tint="-0.14996795556505021"/>
      </font>
      <fill>
        <patternFill>
          <bgColor theme="0" tint="-4.9989318521683403E-2"/>
        </patternFill>
      </fill>
    </dxf>
    <dxf>
      <font>
        <color theme="0" tint="-0.14996795556505021"/>
      </font>
      <fill>
        <patternFill>
          <bgColor theme="0" tint="-4.9989318521683403E-2"/>
        </patternFill>
      </fill>
    </dxf>
    <dxf>
      <font>
        <color theme="0" tint="-0.14996795556505021"/>
      </font>
      <fill>
        <patternFill>
          <bgColor theme="0" tint="-4.9989318521683403E-2"/>
        </patternFill>
      </fill>
    </dxf>
    <dxf>
      <font>
        <color theme="0" tint="-0.14996795556505021"/>
      </font>
      <fill>
        <patternFill>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4"/>
    </mc:Choice>
    <mc:Fallback>
      <c:style val="4"/>
    </mc:Fallback>
  </mc:AlternateContent>
  <c:chart>
    <c:title>
      <c:tx>
        <c:rich>
          <a:bodyPr rot="0" spcFirstLastPara="1" vertOverflow="ellipsis" vert="horz" wrap="square" anchor="ctr" anchorCtr="1"/>
          <a:lstStyle/>
          <a:p>
            <a:pPr>
              <a:defRPr sz="1800" b="0" i="0" u="none" strike="noStrike" kern="1200" cap="all" spc="50" baseline="0">
                <a:solidFill>
                  <a:schemeClr val="tx1">
                    <a:lumMod val="65000"/>
                    <a:lumOff val="35000"/>
                  </a:schemeClr>
                </a:solidFill>
                <a:latin typeface="Meiryo UI" panose="020B0604030504040204" pitchFamily="50" charset="-128"/>
                <a:ea typeface="Meiryo UI" panose="020B0604030504040204" pitchFamily="50" charset="-128"/>
                <a:cs typeface="+mn-cs"/>
              </a:defRPr>
            </a:pPr>
            <a:r>
              <a:rPr lang="en-US" altLang="ja-JP" b="0">
                <a:latin typeface="Meiryo UI" panose="020B0604030504040204" pitchFamily="50" charset="-128"/>
                <a:ea typeface="Meiryo UI" panose="020B0604030504040204" pitchFamily="50" charset="-128"/>
              </a:rPr>
              <a:t>rsl</a:t>
            </a:r>
            <a:r>
              <a:rPr lang="ja-JP" altLang="en-US" b="0">
                <a:latin typeface="Meiryo UI" panose="020B0604030504040204" pitchFamily="50" charset="-128"/>
                <a:ea typeface="Meiryo UI" panose="020B0604030504040204" pitchFamily="50" charset="-128"/>
              </a:rPr>
              <a:t>委託による物流コスト削減効果</a:t>
            </a:r>
            <a:r>
              <a:rPr lang="en-US" altLang="ja-JP" b="0">
                <a:latin typeface="Meiryo UI" panose="020B0604030504040204" pitchFamily="50" charset="-128"/>
                <a:ea typeface="Meiryo UI" panose="020B0604030504040204" pitchFamily="50" charset="-128"/>
              </a:rPr>
              <a:t>(/</a:t>
            </a:r>
            <a:r>
              <a:rPr lang="ja-JP" altLang="en-US" b="0">
                <a:latin typeface="Meiryo UI" panose="020B0604030504040204" pitchFamily="50" charset="-128"/>
                <a:ea typeface="Meiryo UI" panose="020B0604030504040204" pitchFamily="50" charset="-128"/>
              </a:rPr>
              <a:t>出荷</a:t>
            </a:r>
            <a:r>
              <a:rPr lang="en-US" altLang="ja-JP" b="0">
                <a:latin typeface="Meiryo UI" panose="020B0604030504040204" pitchFamily="50" charset="-128"/>
                <a:ea typeface="Meiryo UI" panose="020B0604030504040204" pitchFamily="50" charset="-128"/>
              </a:rPr>
              <a:t>1</a:t>
            </a:r>
            <a:r>
              <a:rPr lang="ja-JP" altLang="en-US" b="0">
                <a:latin typeface="Meiryo UI" panose="020B0604030504040204" pitchFamily="50" charset="-128"/>
                <a:ea typeface="Meiryo UI" panose="020B0604030504040204" pitchFamily="50" charset="-128"/>
              </a:rPr>
              <a:t>件</a:t>
            </a:r>
            <a:r>
              <a:rPr lang="en-US" altLang="ja-JP" b="0">
                <a:latin typeface="Meiryo UI" panose="020B0604030504040204" pitchFamily="50" charset="-128"/>
                <a:ea typeface="Meiryo UI" panose="020B0604030504040204" pitchFamily="50" charset="-128"/>
              </a:rPr>
              <a:t>)</a:t>
            </a:r>
            <a:endParaRPr lang="ja-JP" b="0">
              <a:latin typeface="Meiryo UI" panose="020B0604030504040204" pitchFamily="50" charset="-128"/>
              <a:ea typeface="Meiryo UI" panose="020B0604030504040204" pitchFamily="50" charset="-128"/>
            </a:endParaRPr>
          </a:p>
        </c:rich>
      </c:tx>
      <c:overlay val="0"/>
      <c:spPr>
        <a:noFill/>
        <a:ln>
          <a:noFill/>
        </a:ln>
        <a:effectLst/>
      </c:spPr>
      <c:txPr>
        <a:bodyPr rot="0" spcFirstLastPara="1" vertOverflow="ellipsis" vert="horz" wrap="square" anchor="ctr" anchorCtr="1"/>
        <a:lstStyle/>
        <a:p>
          <a:pPr>
            <a:defRPr sz="1800" b="0" i="0" u="none" strike="noStrike" kern="1200" cap="all" spc="5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title>
    <c:autoTitleDeleted val="0"/>
    <c:plotArea>
      <c:layout/>
      <c:barChart>
        <c:barDir val="col"/>
        <c:grouping val="stacked"/>
        <c:varyColors val="0"/>
        <c:ser>
          <c:idx val="0"/>
          <c:order val="0"/>
          <c:tx>
            <c:strRef>
              <c:f>シミュレーター!$J$34</c:f>
              <c:strCache>
                <c:ptCount val="1"/>
                <c:pt idx="0">
                  <c:v>保管費</c:v>
                </c:pt>
              </c:strCache>
            </c:strRef>
          </c:tx>
          <c:spPr>
            <a:solidFill>
              <a:schemeClr val="accent2">
                <a:shade val="58000"/>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シミュレーター!$L$32:$M$32</c:f>
              <c:strCache>
                <c:ptCount val="2"/>
                <c:pt idx="0">
                  <c:v>現状</c:v>
                </c:pt>
                <c:pt idx="1">
                  <c:v>RSL委託後</c:v>
                </c:pt>
              </c:strCache>
            </c:strRef>
          </c:cat>
          <c:val>
            <c:numRef>
              <c:f>シミュレーター!$L$34:$M$34</c:f>
              <c:numCache>
                <c:formatCode>[$¥-411]#,##0;[$¥-411]#,##0</c:formatCode>
                <c:ptCount val="2"/>
                <c:pt idx="0">
                  <c:v>300</c:v>
                </c:pt>
                <c:pt idx="1">
                  <c:v>206.8029075</c:v>
                </c:pt>
              </c:numCache>
            </c:numRef>
          </c:val>
          <c:extLst>
            <c:ext xmlns:c16="http://schemas.microsoft.com/office/drawing/2014/chart" uri="{C3380CC4-5D6E-409C-BE32-E72D297353CC}">
              <c16:uniqueId val="{00000000-96F3-4FBA-BBD4-9DDB53F18252}"/>
            </c:ext>
          </c:extLst>
        </c:ser>
        <c:ser>
          <c:idx val="1"/>
          <c:order val="1"/>
          <c:tx>
            <c:strRef>
              <c:f>シミュレーター!$J$35</c:f>
              <c:strCache>
                <c:ptCount val="1"/>
                <c:pt idx="0">
                  <c:v>作業費</c:v>
                </c:pt>
              </c:strCache>
            </c:strRef>
          </c:tx>
          <c:spPr>
            <a:solidFill>
              <a:schemeClr val="accent2">
                <a:shade val="86000"/>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シミュレーター!$L$32:$M$32</c:f>
              <c:strCache>
                <c:ptCount val="2"/>
                <c:pt idx="0">
                  <c:v>現状</c:v>
                </c:pt>
                <c:pt idx="1">
                  <c:v>RSL委託後</c:v>
                </c:pt>
              </c:strCache>
            </c:strRef>
          </c:cat>
          <c:val>
            <c:numRef>
              <c:f>シミュレーター!$L$35:$M$35</c:f>
              <c:numCache>
                <c:formatCode>[$¥-411]#,##0;[$¥-411]#,##0</c:formatCode>
                <c:ptCount val="2"/>
                <c:pt idx="0">
                  <c:v>400</c:v>
                </c:pt>
                <c:pt idx="1">
                  <c:v>122.5</c:v>
                </c:pt>
              </c:numCache>
            </c:numRef>
          </c:val>
          <c:extLst>
            <c:ext xmlns:c16="http://schemas.microsoft.com/office/drawing/2014/chart" uri="{C3380CC4-5D6E-409C-BE32-E72D297353CC}">
              <c16:uniqueId val="{00000001-96F3-4FBA-BBD4-9DDB53F18252}"/>
            </c:ext>
          </c:extLst>
        </c:ser>
        <c:ser>
          <c:idx val="2"/>
          <c:order val="2"/>
          <c:tx>
            <c:strRef>
              <c:f>シミュレーター!$J$36</c:f>
              <c:strCache>
                <c:ptCount val="1"/>
                <c:pt idx="0">
                  <c:v>配送費</c:v>
                </c:pt>
              </c:strCache>
            </c:strRef>
          </c:tx>
          <c:spPr>
            <a:solidFill>
              <a:schemeClr val="accent2">
                <a:tint val="86000"/>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シミュレーター!$L$32:$M$32</c:f>
              <c:strCache>
                <c:ptCount val="2"/>
                <c:pt idx="0">
                  <c:v>現状</c:v>
                </c:pt>
                <c:pt idx="1">
                  <c:v>RSL委託後</c:v>
                </c:pt>
              </c:strCache>
            </c:strRef>
          </c:cat>
          <c:val>
            <c:numRef>
              <c:f>シミュレーター!$L$36:$M$36</c:f>
              <c:numCache>
                <c:formatCode>[$¥-411]#,##0;[$¥-411]#,##0</c:formatCode>
                <c:ptCount val="2"/>
                <c:pt idx="0">
                  <c:v>400</c:v>
                </c:pt>
                <c:pt idx="1">
                  <c:v>280</c:v>
                </c:pt>
              </c:numCache>
            </c:numRef>
          </c:val>
          <c:extLst>
            <c:ext xmlns:c16="http://schemas.microsoft.com/office/drawing/2014/chart" uri="{C3380CC4-5D6E-409C-BE32-E72D297353CC}">
              <c16:uniqueId val="{00000002-96F3-4FBA-BBD4-9DDB53F18252}"/>
            </c:ext>
          </c:extLst>
        </c:ser>
        <c:ser>
          <c:idx val="3"/>
          <c:order val="3"/>
          <c:tx>
            <c:strRef>
              <c:f>シミュレーター!$J$37</c:f>
              <c:strCache>
                <c:ptCount val="1"/>
                <c:pt idx="0">
                  <c:v>その他コスト</c:v>
                </c:pt>
              </c:strCache>
            </c:strRef>
          </c:tx>
          <c:spPr>
            <a:solidFill>
              <a:schemeClr val="accent2">
                <a:tint val="58000"/>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eiryo UI" panose="020B0604030504040204" pitchFamily="50" charset="-128"/>
                    <a:ea typeface="Meiryo UI" panose="020B0604030504040204" pitchFamily="50" charset="-128"/>
                    <a:cs typeface="+mn-cs"/>
                  </a:defRPr>
                </a:pPr>
                <a:endParaRPr lang="ja-JP"/>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シミュレーター!$L$32:$M$32</c:f>
              <c:strCache>
                <c:ptCount val="2"/>
                <c:pt idx="0">
                  <c:v>現状</c:v>
                </c:pt>
                <c:pt idx="1">
                  <c:v>RSL委託後</c:v>
                </c:pt>
              </c:strCache>
            </c:strRef>
          </c:cat>
          <c:val>
            <c:numRef>
              <c:f>シミュレーター!$L$37:$M$37</c:f>
              <c:numCache>
                <c:formatCode>[$¥-411]#,##0;[$¥-411]#,##0</c:formatCode>
                <c:ptCount val="2"/>
                <c:pt idx="0">
                  <c:v>200</c:v>
                </c:pt>
                <c:pt idx="1">
                  <c:v>60</c:v>
                </c:pt>
              </c:numCache>
            </c:numRef>
          </c:val>
          <c:extLst>
            <c:ext xmlns:c16="http://schemas.microsoft.com/office/drawing/2014/chart" uri="{C3380CC4-5D6E-409C-BE32-E72D297353CC}">
              <c16:uniqueId val="{00000003-96F3-4FBA-BBD4-9DDB53F18252}"/>
            </c:ext>
          </c:extLst>
        </c:ser>
        <c:dLbls>
          <c:showLegendKey val="0"/>
          <c:showVal val="1"/>
          <c:showCatName val="0"/>
          <c:showSerName val="0"/>
          <c:showPercent val="0"/>
          <c:showBubbleSize val="0"/>
        </c:dLbls>
        <c:gapWidth val="95"/>
        <c:overlap val="100"/>
        <c:serLines>
          <c:spPr>
            <a:ln w="3175">
              <a:solidFill>
                <a:schemeClr val="bg1">
                  <a:lumMod val="85000"/>
                </a:schemeClr>
              </a:solidFill>
              <a:prstDash val="dash"/>
              <a:round/>
            </a:ln>
            <a:effectLst/>
          </c:spPr>
        </c:serLines>
        <c:axId val="466045968"/>
        <c:axId val="466047936"/>
      </c:barChart>
      <c:catAx>
        <c:axId val="466045968"/>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headEnd type="none" w="sm" len="sm"/>
            <a:tailEnd type="none" w="sm" len="sm"/>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66047936"/>
        <c:crosses val="autoZero"/>
        <c:auto val="1"/>
        <c:lblAlgn val="ctr"/>
        <c:lblOffset val="100"/>
        <c:noMultiLvlLbl val="0"/>
      </c:catAx>
      <c:valAx>
        <c:axId val="466047936"/>
        <c:scaling>
          <c:orientation val="minMax"/>
        </c:scaling>
        <c:delete val="0"/>
        <c:axPos val="l"/>
        <c:numFmt formatCode="[$¥-411]#,##0;[$¥-411]#,##0" sourceLinked="1"/>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crossAx val="46604596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eiryo UI" panose="020B0604030504040204" pitchFamily="50" charset="-128"/>
              <a:ea typeface="Meiryo UI" panose="020B0604030504040204" pitchFamily="50" charset="-128"/>
              <a:cs typeface="+mn-cs"/>
            </a:defRPr>
          </a:pPr>
          <a:endParaRPr lang="ja-JP"/>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withinLinear" id="15">
  <a:schemeClr val="accent2"/>
</cs:colorStyle>
</file>

<file path=xl/charts/style1.xml><?xml version="1.0" encoding="utf-8"?>
<cs:chartStyle xmlns:cs="http://schemas.microsoft.com/office/drawing/2012/chartStyle" xmlns:a="http://schemas.openxmlformats.org/drawingml/2006/main" id="30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headEnd type="none" w="sm" len="sm"/>
        <a:tailEnd type="none" w="sm" len="sm"/>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alpha val="70000"/>
        </a:schemeClr>
      </a:solidFill>
    </cs:spPr>
  </cs:dataPoint>
  <cs:dataPoint3D>
    <cs:lnRef idx="0"/>
    <cs:fillRef idx="0">
      <cs:styleClr val="auto"/>
    </cs:fillRef>
    <cs:effectRef idx="0"/>
    <cs:fontRef idx="minor">
      <a:schemeClr val="tx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styleClr val="auto"/>
    </cs:lnRef>
    <cs:fillRef idx="0">
      <cs:styleClr val="auto"/>
    </cs:fillRef>
    <cs:effectRef idx="0"/>
    <cs:fontRef idx="minor">
      <a:schemeClr val="dk1"/>
    </cs:fontRef>
    <cs:spPr>
      <a:gradFill>
        <a:gsLst>
          <a:gs pos="0">
            <a:schemeClr val="phClr"/>
          </a:gs>
          <a:gs pos="46000">
            <a:schemeClr val="phClr"/>
          </a:gs>
          <a:gs pos="100000">
            <a:schemeClr val="phClr">
              <a:lumMod val="20000"/>
              <a:lumOff val="80000"/>
              <a:alpha val="0"/>
            </a:schemeClr>
          </a:gs>
        </a:gsLst>
        <a:path path="circle">
          <a:fillToRect l="50000" t="-80000" r="50000" b="180000"/>
        </a:path>
      </a:gradFill>
      <a:ln w="9525" cap="flat" cmpd="sng" algn="ctr">
        <a:solidFill>
          <a:schemeClr val="phClr">
            <a:shade val="95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cap="flat" cmpd="sng" algn="ctr">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ajor>
  <cs:gridlineMinor>
    <cs:lnRef idx="0"/>
    <cs:fillRef idx="0"/>
    <cs:effectRef idx="0"/>
    <cs:fontRef idx="minor">
      <a:schemeClr val="dk1"/>
    </cs:fontRef>
    <cs:spPr>
      <a:ln w="9525" cap="flat" cmpd="sng" algn="ctr">
        <a:gradFill>
          <a:gsLst>
            <a:gs pos="0">
              <a:schemeClr val="tx1">
                <a:lumMod val="5000"/>
                <a:lumOff val="95000"/>
              </a:schemeClr>
            </a:gs>
            <a:gs pos="100000">
              <a:schemeClr val="tx1">
                <a:lumMod val="15000"/>
                <a:lumOff val="85000"/>
              </a:schemeClr>
            </a:gs>
          </a:gsLst>
          <a:lin ang="5400000" scaled="0"/>
        </a:gradFill>
        <a:round/>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headEnd type="none" w="sm" len="sm"/>
        <a:tailEnd type="none" w="sm" len="sm"/>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800" b="1" kern="1200" cap="all" spc="5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28575</xdr:colOff>
      <xdr:row>15</xdr:row>
      <xdr:rowOff>77327</xdr:rowOff>
    </xdr:from>
    <xdr:to>
      <xdr:col>4</xdr:col>
      <xdr:colOff>109135</xdr:colOff>
      <xdr:row>20</xdr:row>
      <xdr:rowOff>63362</xdr:rowOff>
    </xdr:to>
    <xdr:grpSp>
      <xdr:nvGrpSpPr>
        <xdr:cNvPr id="5" name="グループ化 4">
          <a:extLst>
            <a:ext uri="{FF2B5EF4-FFF2-40B4-BE49-F238E27FC236}">
              <a16:creationId xmlns:a16="http://schemas.microsoft.com/office/drawing/2014/main" id="{4D41B715-25AB-4CF6-AAED-A1A7C785AE00}"/>
            </a:ext>
          </a:extLst>
        </xdr:cNvPr>
        <xdr:cNvGrpSpPr>
          <a:grpSpLocks noChangeAspect="1"/>
        </xdr:cNvGrpSpPr>
      </xdr:nvGrpSpPr>
      <xdr:grpSpPr>
        <a:xfrm>
          <a:off x="252693" y="3271003"/>
          <a:ext cx="4596530" cy="1050594"/>
          <a:chOff x="4424855" y="1826172"/>
          <a:chExt cx="5608785" cy="1419553"/>
        </a:xfrm>
      </xdr:grpSpPr>
      <xdr:pic>
        <xdr:nvPicPr>
          <xdr:cNvPr id="2" name="図 1">
            <a:extLst>
              <a:ext uri="{FF2B5EF4-FFF2-40B4-BE49-F238E27FC236}">
                <a16:creationId xmlns:a16="http://schemas.microsoft.com/office/drawing/2014/main" id="{27A8AFC3-5AB3-45F9-837E-4756FB43A3A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36363"/>
          <a:stretch/>
        </xdr:blipFill>
        <xdr:spPr>
          <a:xfrm>
            <a:off x="4428468" y="2120461"/>
            <a:ext cx="5605172" cy="1125264"/>
          </a:xfrm>
          <a:prstGeom prst="rect">
            <a:avLst/>
          </a:prstGeom>
        </xdr:spPr>
      </xdr:pic>
      <xdr:pic>
        <xdr:nvPicPr>
          <xdr:cNvPr id="3" name="図 2">
            <a:extLst>
              <a:ext uri="{FF2B5EF4-FFF2-40B4-BE49-F238E27FC236}">
                <a16:creationId xmlns:a16="http://schemas.microsoft.com/office/drawing/2014/main" id="{A93071F9-6415-40EA-96F3-B446F6657779}"/>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4424" b="87699"/>
          <a:stretch/>
        </xdr:blipFill>
        <xdr:spPr>
          <a:xfrm>
            <a:off x="4424855" y="1826172"/>
            <a:ext cx="5605172" cy="297904"/>
          </a:xfrm>
          <a:prstGeom prst="rect">
            <a:avLst/>
          </a:prstGeom>
        </xdr:spPr>
      </xdr:pic>
    </xdr:grpSp>
    <xdr:clientData/>
  </xdr:twoCellAnchor>
  <xdr:twoCellAnchor>
    <xdr:from>
      <xdr:col>9</xdr:col>
      <xdr:colOff>21392</xdr:colOff>
      <xdr:row>2</xdr:row>
      <xdr:rowOff>64181</xdr:rowOff>
    </xdr:from>
    <xdr:to>
      <xdr:col>13</xdr:col>
      <xdr:colOff>280148</xdr:colOff>
      <xdr:row>30</xdr:row>
      <xdr:rowOff>0</xdr:rowOff>
    </xdr:to>
    <xdr:graphicFrame macro="">
      <xdr:nvGraphicFramePr>
        <xdr:cNvPr id="6" name="グラフ 5">
          <a:extLst>
            <a:ext uri="{FF2B5EF4-FFF2-40B4-BE49-F238E27FC236}">
              <a16:creationId xmlns:a16="http://schemas.microsoft.com/office/drawing/2014/main" id="{4E39B42B-0A55-4C6F-8F2F-1598433F338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2068286</xdr:colOff>
      <xdr:row>10</xdr:row>
      <xdr:rowOff>32163</xdr:rowOff>
    </xdr:from>
    <xdr:to>
      <xdr:col>12</xdr:col>
      <xdr:colOff>1074964</xdr:colOff>
      <xdr:row>11</xdr:row>
      <xdr:rowOff>166997</xdr:rowOff>
    </xdr:to>
    <xdr:sp macro="" textlink="$M$42">
      <xdr:nvSpPr>
        <xdr:cNvPr id="7" name="テキスト ボックス 6">
          <a:extLst>
            <a:ext uri="{FF2B5EF4-FFF2-40B4-BE49-F238E27FC236}">
              <a16:creationId xmlns:a16="http://schemas.microsoft.com/office/drawing/2014/main" id="{DD60010A-FE09-4EE8-B59D-479643ADA7AB}"/>
            </a:ext>
          </a:extLst>
        </xdr:cNvPr>
        <xdr:cNvSpPr txBox="1"/>
      </xdr:nvSpPr>
      <xdr:spPr>
        <a:xfrm>
          <a:off x="12110357" y="2073234"/>
          <a:ext cx="1496786" cy="338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3C33C971-4786-4EB1-A277-9ECFF26ACC6F}" type="TxLink">
            <a:rPr kumimoji="1" lang="en-US" altLang="en-US" sz="1800" b="0" i="0" u="none" strike="noStrike">
              <a:solidFill>
                <a:srgbClr val="C00000"/>
              </a:solidFill>
              <a:latin typeface="Meiryo UI" panose="020B0604030504040204" pitchFamily="50" charset="-128"/>
              <a:ea typeface="Meiryo UI" panose="020B0604030504040204" pitchFamily="50" charset="-128"/>
            </a:rPr>
            <a:pPr algn="ctr"/>
            <a:t>¥631</a:t>
          </a:fld>
          <a:endParaRPr kumimoji="1" lang="ja-JP" altLang="en-US" sz="1800">
            <a:solidFill>
              <a:srgbClr val="C00000"/>
            </a:solidFill>
            <a:latin typeface="Meiryo UI" panose="020B0604030504040204" pitchFamily="50" charset="-128"/>
            <a:ea typeface="Meiryo UI" panose="020B0604030504040204" pitchFamily="50" charset="-128"/>
          </a:endParaRPr>
        </a:p>
      </xdr:txBody>
    </xdr:sp>
    <xdr:clientData/>
  </xdr:twoCellAnchor>
  <xdr:twoCellAnchor>
    <xdr:from>
      <xdr:col>11</xdr:col>
      <xdr:colOff>2068286</xdr:colOff>
      <xdr:row>7</xdr:row>
      <xdr:rowOff>195448</xdr:rowOff>
    </xdr:from>
    <xdr:to>
      <xdr:col>12</xdr:col>
      <xdr:colOff>1074964</xdr:colOff>
      <xdr:row>10</xdr:row>
      <xdr:rowOff>126177</xdr:rowOff>
    </xdr:to>
    <xdr:sp macro="" textlink="">
      <xdr:nvSpPr>
        <xdr:cNvPr id="8" name="テキスト ボックス 7">
          <a:extLst>
            <a:ext uri="{FF2B5EF4-FFF2-40B4-BE49-F238E27FC236}">
              <a16:creationId xmlns:a16="http://schemas.microsoft.com/office/drawing/2014/main" id="{4DF9BBD0-044C-4BC9-8ED5-586B9C17F821}"/>
            </a:ext>
          </a:extLst>
        </xdr:cNvPr>
        <xdr:cNvSpPr txBox="1"/>
      </xdr:nvSpPr>
      <xdr:spPr>
        <a:xfrm>
          <a:off x="12110357" y="1624198"/>
          <a:ext cx="1496786" cy="543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0" i="0" u="none" strike="noStrike">
              <a:solidFill>
                <a:srgbClr val="C00000"/>
              </a:solidFill>
              <a:latin typeface="Meiryo UI" panose="020B0604030504040204" pitchFamily="50" charset="-128"/>
              <a:ea typeface="Meiryo UI" panose="020B0604030504040204" pitchFamily="50" charset="-128"/>
            </a:rPr>
            <a:t>出荷</a:t>
          </a:r>
          <a:r>
            <a:rPr kumimoji="1" lang="en-US" altLang="en-US" sz="1400" b="0" i="0" u="none" strike="noStrike">
              <a:solidFill>
                <a:srgbClr val="C00000"/>
              </a:solidFill>
              <a:latin typeface="Meiryo UI" panose="020B0604030504040204" pitchFamily="50" charset="-128"/>
              <a:ea typeface="Meiryo UI" panose="020B0604030504040204" pitchFamily="50" charset="-128"/>
            </a:rPr>
            <a:t>1</a:t>
          </a:r>
          <a:r>
            <a:rPr kumimoji="1" lang="ja-JP" altLang="en-US" sz="1400" b="0" i="0" u="none" strike="noStrike">
              <a:solidFill>
                <a:srgbClr val="C00000"/>
              </a:solidFill>
              <a:latin typeface="Meiryo UI" panose="020B0604030504040204" pitchFamily="50" charset="-128"/>
              <a:ea typeface="Meiryo UI" panose="020B0604030504040204" pitchFamily="50" charset="-128"/>
            </a:rPr>
            <a:t>件あたり</a:t>
          </a:r>
          <a:endParaRPr kumimoji="1" lang="en-US" altLang="en-US" sz="1400" b="0" i="0" u="none" strike="noStrike">
            <a:solidFill>
              <a:srgbClr val="C00000"/>
            </a:solidFill>
            <a:latin typeface="Meiryo UI" panose="020B0604030504040204" pitchFamily="50" charset="-128"/>
            <a:ea typeface="Meiryo UI" panose="020B0604030504040204" pitchFamily="50" charset="-128"/>
          </a:endParaRPr>
        </a:p>
      </xdr:txBody>
    </xdr:sp>
    <xdr:clientData/>
  </xdr:twoCellAnchor>
  <xdr:twoCellAnchor>
    <xdr:from>
      <xdr:col>12</xdr:col>
      <xdr:colOff>489859</xdr:colOff>
      <xdr:row>10</xdr:row>
      <xdr:rowOff>59377</xdr:rowOff>
    </xdr:from>
    <xdr:to>
      <xdr:col>12</xdr:col>
      <xdr:colOff>1986644</xdr:colOff>
      <xdr:row>11</xdr:row>
      <xdr:rowOff>194211</xdr:rowOff>
    </xdr:to>
    <xdr:sp macro="" textlink="">
      <xdr:nvSpPr>
        <xdr:cNvPr id="9" name="テキスト ボックス 8">
          <a:extLst>
            <a:ext uri="{FF2B5EF4-FFF2-40B4-BE49-F238E27FC236}">
              <a16:creationId xmlns:a16="http://schemas.microsoft.com/office/drawing/2014/main" id="{68D56589-0B07-4D2D-B88F-8D588B492E77}"/>
            </a:ext>
          </a:extLst>
        </xdr:cNvPr>
        <xdr:cNvSpPr txBox="1"/>
      </xdr:nvSpPr>
      <xdr:spPr>
        <a:xfrm>
          <a:off x="13022038" y="2100448"/>
          <a:ext cx="1496785" cy="338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0" i="0" u="none" strike="noStrike">
              <a:solidFill>
                <a:srgbClr val="C00000"/>
              </a:solidFill>
              <a:latin typeface="Meiryo UI" panose="020B0604030504040204" pitchFamily="50" charset="-128"/>
              <a:ea typeface="Meiryo UI" panose="020B0604030504040204" pitchFamily="50" charset="-128"/>
            </a:rPr>
            <a:t>円コスト削減</a:t>
          </a:r>
          <a:endParaRPr kumimoji="1" lang="en-US" altLang="en-US" sz="1400" b="0" i="0" u="none" strike="noStrike">
            <a:solidFill>
              <a:srgbClr val="C00000"/>
            </a:solidFill>
            <a:latin typeface="Meiryo UI" panose="020B0604030504040204" pitchFamily="50" charset="-128"/>
            <a:ea typeface="Meiryo UI" panose="020B0604030504040204" pitchFamily="50" charset="-128"/>
          </a:endParaRPr>
        </a:p>
      </xdr:txBody>
    </xdr:sp>
    <xdr:clientData/>
  </xdr:twoCellAnchor>
  <xdr:twoCellAnchor>
    <xdr:from>
      <xdr:col>10</xdr:col>
      <xdr:colOff>449036</xdr:colOff>
      <xdr:row>6</xdr:row>
      <xdr:rowOff>54429</xdr:rowOff>
    </xdr:from>
    <xdr:to>
      <xdr:col>12</xdr:col>
      <xdr:colOff>2005853</xdr:colOff>
      <xdr:row>8</xdr:row>
      <xdr:rowOff>156882</xdr:rowOff>
    </xdr:to>
    <xdr:sp macro="" textlink="">
      <xdr:nvSpPr>
        <xdr:cNvPr id="4" name="テキスト ボックス 3">
          <a:extLst>
            <a:ext uri="{FF2B5EF4-FFF2-40B4-BE49-F238E27FC236}">
              <a16:creationId xmlns:a16="http://schemas.microsoft.com/office/drawing/2014/main" id="{945582E3-5CBE-41C5-83E2-D34515DD3C04}"/>
            </a:ext>
          </a:extLst>
        </xdr:cNvPr>
        <xdr:cNvSpPr txBox="1"/>
      </xdr:nvSpPr>
      <xdr:spPr>
        <a:xfrm>
          <a:off x="8819830" y="1331900"/>
          <a:ext cx="5702994" cy="5282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2400">
              <a:solidFill>
                <a:schemeClr val="bg1">
                  <a:lumMod val="65000"/>
                </a:schemeClr>
              </a:solidFill>
            </a:rPr>
            <a:t>目安の金額です</a:t>
          </a:r>
        </a:p>
      </xdr:txBody>
    </xdr:sp>
    <xdr:clientData/>
  </xdr:twoCellAnchor>
  <xdr:twoCellAnchor>
    <xdr:from>
      <xdr:col>4</xdr:col>
      <xdr:colOff>270543</xdr:colOff>
      <xdr:row>19</xdr:row>
      <xdr:rowOff>78441</xdr:rowOff>
    </xdr:from>
    <xdr:to>
      <xdr:col>8</xdr:col>
      <xdr:colOff>448236</xdr:colOff>
      <xdr:row>24</xdr:row>
      <xdr:rowOff>145677</xdr:rowOff>
    </xdr:to>
    <xdr:sp macro="" textlink="">
      <xdr:nvSpPr>
        <xdr:cNvPr id="10" name="テキスト ボックス 9">
          <a:extLst>
            <a:ext uri="{FF2B5EF4-FFF2-40B4-BE49-F238E27FC236}">
              <a16:creationId xmlns:a16="http://schemas.microsoft.com/office/drawing/2014/main" id="{B6908E2B-1B0B-41CB-9ABE-504A80B535D5}"/>
            </a:ext>
          </a:extLst>
        </xdr:cNvPr>
        <xdr:cNvSpPr txBox="1"/>
      </xdr:nvSpPr>
      <xdr:spPr>
        <a:xfrm>
          <a:off x="5010631" y="4123765"/>
          <a:ext cx="2755046" cy="1131794"/>
        </a:xfrm>
        <a:prstGeom prst="rect">
          <a:avLst/>
        </a:prstGeom>
        <a:solidFill>
          <a:schemeClr val="lt1"/>
        </a:solidFill>
        <a:ln w="9525" cmpd="sng">
          <a:solidFill>
            <a:schemeClr val="tx1">
              <a:lumMod val="50000"/>
              <a:lumOff val="50000"/>
            </a:schemeClr>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solidFill>
                <a:schemeClr val="tx1"/>
              </a:solidFill>
              <a:latin typeface="Rakuten Global B" panose="00000800000000000000" pitchFamily="50" charset="0"/>
            </a:rPr>
            <a:t>&lt;</a:t>
          </a:r>
          <a:r>
            <a:rPr kumimoji="1" lang="ja-JP" altLang="en-US" sz="1100">
              <a:solidFill>
                <a:schemeClr val="tx1"/>
              </a:solidFill>
              <a:latin typeface="Rakuten Global B" panose="00000800000000000000" pitchFamily="50" charset="0"/>
            </a:rPr>
            <a:t>納品コストの目安</a:t>
          </a:r>
          <a:r>
            <a:rPr kumimoji="1" lang="en-US" altLang="ja-JP" sz="1100">
              <a:solidFill>
                <a:schemeClr val="tx1"/>
              </a:solidFill>
              <a:latin typeface="Rakuten Global B" panose="00000800000000000000" pitchFamily="50" charset="0"/>
            </a:rPr>
            <a:t>&gt;</a:t>
          </a:r>
        </a:p>
        <a:p>
          <a:r>
            <a:rPr kumimoji="1" lang="en-US" altLang="ja-JP" sz="1100">
              <a:solidFill>
                <a:schemeClr val="dk1"/>
              </a:solidFill>
              <a:effectLst/>
              <a:latin typeface="Rakuten Global B" panose="00000800000000000000" pitchFamily="50" charset="0"/>
              <a:ea typeface="+mn-ea"/>
              <a:cs typeface="+mn-cs"/>
            </a:rPr>
            <a:t>100</a:t>
          </a:r>
          <a:r>
            <a:rPr kumimoji="1" lang="ja-JP" altLang="ja-JP" sz="1100">
              <a:solidFill>
                <a:schemeClr val="dk1"/>
              </a:solidFill>
              <a:effectLst/>
              <a:latin typeface="Rakuten Global B" panose="00000800000000000000" pitchFamily="50" charset="0"/>
              <a:ea typeface="+mn-ea"/>
              <a:cs typeface="+mn-cs"/>
            </a:rPr>
            <a:t>サイズの商品を週に</a:t>
          </a:r>
          <a:r>
            <a:rPr kumimoji="1" lang="en-US" altLang="ja-JP" sz="1100">
              <a:solidFill>
                <a:schemeClr val="dk1"/>
              </a:solidFill>
              <a:effectLst/>
              <a:latin typeface="Rakuten Global B" panose="00000800000000000000" pitchFamily="50" charset="0"/>
              <a:ea typeface="+mn-ea"/>
              <a:cs typeface="+mn-cs"/>
            </a:rPr>
            <a:t>1</a:t>
          </a:r>
          <a:r>
            <a:rPr kumimoji="1" lang="ja-JP" altLang="ja-JP" sz="1100">
              <a:solidFill>
                <a:schemeClr val="dk1"/>
              </a:solidFill>
              <a:effectLst/>
              <a:latin typeface="Rakuten Global B" panose="00000800000000000000" pitchFamily="50" charset="0"/>
              <a:ea typeface="+mn-ea"/>
              <a:cs typeface="+mn-cs"/>
            </a:rPr>
            <a:t>回</a:t>
          </a:r>
          <a:r>
            <a:rPr kumimoji="1" lang="en-US" altLang="ja-JP" sz="1100">
              <a:solidFill>
                <a:schemeClr val="dk1"/>
              </a:solidFill>
              <a:effectLst/>
              <a:latin typeface="Rakuten Global B" panose="00000800000000000000" pitchFamily="50" charset="0"/>
              <a:ea typeface="+mn-ea"/>
              <a:cs typeface="+mn-cs"/>
            </a:rPr>
            <a:t>500PCS</a:t>
          </a:r>
          <a:r>
            <a:rPr kumimoji="1" lang="ja-JP" altLang="ja-JP" sz="1100">
              <a:solidFill>
                <a:schemeClr val="dk1"/>
              </a:solidFill>
              <a:effectLst/>
              <a:latin typeface="Rakuten Global B" panose="00000800000000000000" pitchFamily="50" charset="0"/>
              <a:ea typeface="+mn-ea"/>
              <a:cs typeface="+mn-cs"/>
            </a:rPr>
            <a:t>程度</a:t>
          </a:r>
          <a:r>
            <a:rPr kumimoji="1" lang="en-US" altLang="ja-JP" sz="1100">
              <a:solidFill>
                <a:schemeClr val="dk1"/>
              </a:solidFill>
              <a:effectLst/>
              <a:latin typeface="Rakuten Global B" panose="00000800000000000000" pitchFamily="50" charset="0"/>
              <a:ea typeface="+mn-ea"/>
              <a:cs typeface="+mn-cs"/>
            </a:rPr>
            <a:t>1</a:t>
          </a:r>
          <a:r>
            <a:rPr kumimoji="1" lang="ja-JP" altLang="ja-JP" sz="1100">
              <a:solidFill>
                <a:schemeClr val="dk1"/>
              </a:solidFill>
              <a:effectLst/>
              <a:latin typeface="Rakuten Global B" panose="00000800000000000000" pitchFamily="50" charset="0"/>
              <a:ea typeface="+mn-ea"/>
              <a:cs typeface="+mn-cs"/>
            </a:rPr>
            <a:t>都</a:t>
          </a:r>
          <a:r>
            <a:rPr kumimoji="1" lang="en-US" altLang="ja-JP" sz="1100">
              <a:solidFill>
                <a:schemeClr val="dk1"/>
              </a:solidFill>
              <a:effectLst/>
              <a:latin typeface="Rakuten Global B" panose="00000800000000000000" pitchFamily="50" charset="0"/>
              <a:ea typeface="+mn-ea"/>
              <a:cs typeface="+mn-cs"/>
            </a:rPr>
            <a:t>3</a:t>
          </a:r>
          <a:r>
            <a:rPr kumimoji="1" lang="ja-JP" altLang="ja-JP" sz="1100">
              <a:solidFill>
                <a:schemeClr val="dk1"/>
              </a:solidFill>
              <a:effectLst/>
              <a:latin typeface="Rakuten Global B" panose="00000800000000000000" pitchFamily="50" charset="0"/>
              <a:ea typeface="+mn-ea"/>
              <a:cs typeface="+mn-cs"/>
            </a:rPr>
            <a:t>県⇒市川間を納品した場合の月間コストはおおよそ</a:t>
          </a:r>
          <a:r>
            <a:rPr kumimoji="1" lang="en-US" altLang="ja-JP" sz="1100">
              <a:solidFill>
                <a:schemeClr val="dk1"/>
              </a:solidFill>
              <a:effectLst/>
              <a:latin typeface="Rakuten Global B" panose="00000800000000000000" pitchFamily="50" charset="0"/>
              <a:ea typeface="+mn-ea"/>
              <a:cs typeface="+mn-cs"/>
            </a:rPr>
            <a:t>6</a:t>
          </a:r>
          <a:r>
            <a:rPr kumimoji="1" lang="ja-JP" altLang="ja-JP" sz="1100">
              <a:solidFill>
                <a:schemeClr val="dk1"/>
              </a:solidFill>
              <a:effectLst/>
              <a:latin typeface="Rakuten Global B" panose="00000800000000000000" pitchFamily="50" charset="0"/>
              <a:ea typeface="+mn-ea"/>
              <a:cs typeface="+mn-cs"/>
            </a:rPr>
            <a:t>～</a:t>
          </a:r>
          <a:r>
            <a:rPr kumimoji="1" lang="en-US" altLang="ja-JP" sz="1100">
              <a:solidFill>
                <a:schemeClr val="dk1"/>
              </a:solidFill>
              <a:effectLst/>
              <a:latin typeface="Rakuten Global B" panose="00000800000000000000" pitchFamily="50" charset="0"/>
              <a:ea typeface="+mn-ea"/>
              <a:cs typeface="+mn-cs"/>
            </a:rPr>
            <a:t>10</a:t>
          </a:r>
          <a:r>
            <a:rPr kumimoji="1" lang="ja-JP" altLang="ja-JP" sz="1100">
              <a:solidFill>
                <a:schemeClr val="dk1"/>
              </a:solidFill>
              <a:effectLst/>
              <a:latin typeface="Rakuten Global B" panose="00000800000000000000" pitchFamily="50" charset="0"/>
              <a:ea typeface="+mn-ea"/>
              <a:cs typeface="+mn-cs"/>
            </a:rPr>
            <a:t>万円程度</a:t>
          </a:r>
          <a:endParaRPr lang="ja-JP" altLang="ja-JP">
            <a:effectLst/>
            <a:latin typeface="Rakuten Global B" panose="00000800000000000000" pitchFamily="50" charset="0"/>
          </a:endParaRPr>
        </a:p>
      </xdr:txBody>
    </xdr:sp>
    <xdr:clientData/>
  </xdr:twoCellAnchor>
</xdr:wsDr>
</file>

<file path=xl/drawings/drawing2.xml><?xml version="1.0" encoding="utf-8"?>
<c:userShapes xmlns:c="http://schemas.openxmlformats.org/drawingml/2006/chart">
  <cdr:relSizeAnchor xmlns:cdr="http://schemas.openxmlformats.org/drawingml/2006/chartDrawing">
    <cdr:from>
      <cdr:x>0.00417</cdr:x>
      <cdr:y>0.06305</cdr:y>
    </cdr:from>
    <cdr:to>
      <cdr:x>0.08204</cdr:x>
      <cdr:y>0.11157</cdr:y>
    </cdr:to>
    <cdr:sp macro="" textlink="">
      <cdr:nvSpPr>
        <cdr:cNvPr id="2" name="テキスト ボックス 1">
          <a:extLst xmlns:a="http://schemas.openxmlformats.org/drawingml/2006/main">
            <a:ext uri="{FF2B5EF4-FFF2-40B4-BE49-F238E27FC236}">
              <a16:creationId xmlns:a16="http://schemas.microsoft.com/office/drawing/2014/main" id="{F19ED5E4-9141-4F33-81B5-A20149A660B9}"/>
            </a:ext>
          </a:extLst>
        </cdr:cNvPr>
        <cdr:cNvSpPr txBox="1"/>
      </cdr:nvSpPr>
      <cdr:spPr>
        <a:xfrm xmlns:a="http://schemas.openxmlformats.org/drawingml/2006/main">
          <a:off x="28827" y="361513"/>
          <a:ext cx="537845" cy="278257"/>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pPr algn="ctr"/>
          <a:r>
            <a:rPr lang="en-US" altLang="ja-JP" sz="1100">
              <a:latin typeface="Meiryo UI" panose="020B0604030504040204" pitchFamily="50" charset="-128"/>
              <a:ea typeface="Meiryo UI" panose="020B0604030504040204" pitchFamily="50" charset="-128"/>
            </a:rPr>
            <a:t>(</a:t>
          </a:r>
          <a:r>
            <a:rPr lang="ja-JP" altLang="en-US" sz="1100">
              <a:latin typeface="Meiryo UI" panose="020B0604030504040204" pitchFamily="50" charset="-128"/>
              <a:ea typeface="Meiryo UI" panose="020B0604030504040204" pitchFamily="50" charset="-128"/>
            </a:rPr>
            <a:t>円</a:t>
          </a:r>
          <a:r>
            <a:rPr lang="en-US" altLang="ja-JP" sz="1100">
              <a:latin typeface="Meiryo UI" panose="020B0604030504040204" pitchFamily="50" charset="-128"/>
              <a:ea typeface="Meiryo UI" panose="020B0604030504040204" pitchFamily="50" charset="-128"/>
            </a:rPr>
            <a:t>)</a:t>
          </a:r>
          <a:endParaRPr lang="ja-JP" altLang="en-US" sz="1100">
            <a:latin typeface="Meiryo UI" panose="020B0604030504040204" pitchFamily="50" charset="-128"/>
            <a:ea typeface="Meiryo UI" panose="020B0604030504040204" pitchFamily="50"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B2:M47"/>
  <sheetViews>
    <sheetView showGridLines="0" tabSelected="1" zoomScale="85" zoomScaleNormal="85" workbookViewId="0">
      <selection activeCell="D27" sqref="D27"/>
    </sheetView>
  </sheetViews>
  <sheetFormatPr defaultRowHeight="16.5" x14ac:dyDescent="0.4"/>
  <cols>
    <col min="1" max="1" width="3" style="17" customWidth="1"/>
    <col min="2" max="2" width="17.375" style="17" customWidth="1"/>
    <col min="3" max="3" width="23.125" style="17" customWidth="1"/>
    <col min="4" max="4" width="18.875" style="17" customWidth="1"/>
    <col min="5" max="5" width="6.875" style="17" customWidth="1"/>
    <col min="6" max="9" width="9" style="17"/>
    <col min="10" max="10" width="4.875" style="17" customWidth="1"/>
    <col min="11" max="11" width="21.75" style="17" customWidth="1"/>
    <col min="12" max="13" width="32.625" style="17" customWidth="1"/>
    <col min="14" max="16384" width="9" style="17"/>
  </cols>
  <sheetData>
    <row r="2" spans="2:5" x14ac:dyDescent="0.4">
      <c r="B2" s="16" t="s">
        <v>0</v>
      </c>
      <c r="C2" s="16"/>
    </row>
    <row r="3" spans="2:5" x14ac:dyDescent="0.4">
      <c r="B3" s="16"/>
      <c r="C3" s="16"/>
    </row>
    <row r="4" spans="2:5" x14ac:dyDescent="0.4">
      <c r="B4" s="16" t="s">
        <v>1</v>
      </c>
      <c r="C4" s="16"/>
    </row>
    <row r="5" spans="2:5" x14ac:dyDescent="0.4">
      <c r="B5" s="16" t="s">
        <v>2</v>
      </c>
      <c r="C5" s="16"/>
      <c r="D5" s="18" t="s">
        <v>99</v>
      </c>
    </row>
    <row r="6" spans="2:5" x14ac:dyDescent="0.4">
      <c r="B6" s="16"/>
      <c r="C6" s="16"/>
      <c r="D6" s="19"/>
    </row>
    <row r="7" spans="2:5" x14ac:dyDescent="0.4">
      <c r="B7" s="16" t="s">
        <v>3</v>
      </c>
      <c r="C7" s="16"/>
      <c r="D7" s="20">
        <v>1000</v>
      </c>
      <c r="E7" s="17" t="s">
        <v>4</v>
      </c>
    </row>
    <row r="8" spans="2:5" x14ac:dyDescent="0.4">
      <c r="B8" s="16" t="s">
        <v>5</v>
      </c>
      <c r="C8" s="16"/>
      <c r="D8" s="21">
        <v>2</v>
      </c>
      <c r="E8" s="17" t="s">
        <v>6</v>
      </c>
    </row>
    <row r="9" spans="2:5" x14ac:dyDescent="0.4">
      <c r="B9" s="16" t="s">
        <v>7</v>
      </c>
      <c r="C9" s="16"/>
      <c r="D9" s="20">
        <v>2000</v>
      </c>
      <c r="E9" s="17" t="s">
        <v>8</v>
      </c>
    </row>
    <row r="10" spans="2:5" x14ac:dyDescent="0.4">
      <c r="B10" s="16" t="s">
        <v>9</v>
      </c>
      <c r="C10" s="16"/>
    </row>
    <row r="11" spans="2:5" x14ac:dyDescent="0.4">
      <c r="B11" s="16"/>
      <c r="C11" s="16" t="s">
        <v>10</v>
      </c>
      <c r="D11" s="22">
        <v>50</v>
      </c>
      <c r="E11" s="17" t="s">
        <v>11</v>
      </c>
    </row>
    <row r="12" spans="2:5" x14ac:dyDescent="0.4">
      <c r="B12" s="16"/>
      <c r="C12" s="16" t="s">
        <v>12</v>
      </c>
      <c r="D12" s="22">
        <v>50</v>
      </c>
      <c r="E12" s="17" t="s">
        <v>11</v>
      </c>
    </row>
    <row r="13" spans="2:5" x14ac:dyDescent="0.4">
      <c r="B13" s="16"/>
      <c r="C13" s="16" t="s">
        <v>13</v>
      </c>
      <c r="D13" s="22">
        <v>0</v>
      </c>
      <c r="E13" s="17" t="s">
        <v>11</v>
      </c>
    </row>
    <row r="14" spans="2:5" x14ac:dyDescent="0.4">
      <c r="B14" s="16"/>
      <c r="C14" s="16" t="s">
        <v>14</v>
      </c>
      <c r="D14" s="22">
        <v>0</v>
      </c>
      <c r="E14" s="17" t="s">
        <v>11</v>
      </c>
    </row>
    <row r="15" spans="2:5" x14ac:dyDescent="0.4">
      <c r="C15" s="23" t="s">
        <v>15</v>
      </c>
    </row>
    <row r="22" spans="2:13" x14ac:dyDescent="0.4">
      <c r="B22" s="17" t="s">
        <v>16</v>
      </c>
    </row>
    <row r="23" spans="2:13" x14ac:dyDescent="0.4">
      <c r="B23" s="17" t="s">
        <v>17</v>
      </c>
      <c r="D23" s="20">
        <v>60000</v>
      </c>
      <c r="E23" s="17" t="s">
        <v>18</v>
      </c>
    </row>
    <row r="24" spans="2:13" x14ac:dyDescent="0.4">
      <c r="B24" s="24"/>
      <c r="C24" s="17" t="s">
        <v>19</v>
      </c>
      <c r="D24" s="19"/>
    </row>
    <row r="26" spans="2:13" x14ac:dyDescent="0.4">
      <c r="B26" s="17" t="s">
        <v>20</v>
      </c>
    </row>
    <row r="27" spans="2:13" x14ac:dyDescent="0.4">
      <c r="B27" s="17" t="s">
        <v>21</v>
      </c>
      <c r="D27" s="20">
        <v>300000</v>
      </c>
      <c r="E27" s="17" t="s">
        <v>18</v>
      </c>
    </row>
    <row r="28" spans="2:13" x14ac:dyDescent="0.4">
      <c r="B28" s="17" t="s">
        <v>22</v>
      </c>
      <c r="D28" s="20">
        <v>400000</v>
      </c>
      <c r="E28" s="17" t="s">
        <v>18</v>
      </c>
    </row>
    <row r="29" spans="2:13" x14ac:dyDescent="0.4">
      <c r="B29" s="17" t="s">
        <v>23</v>
      </c>
      <c r="D29" s="20">
        <v>100000</v>
      </c>
      <c r="E29" s="17" t="s">
        <v>18</v>
      </c>
    </row>
    <row r="30" spans="2:13" x14ac:dyDescent="0.4">
      <c r="B30" s="17" t="s">
        <v>24</v>
      </c>
      <c r="D30" s="20">
        <v>200000</v>
      </c>
      <c r="E30" s="17" t="s">
        <v>18</v>
      </c>
    </row>
    <row r="31" spans="2:13" x14ac:dyDescent="0.4">
      <c r="B31" s="25"/>
    </row>
    <row r="32" spans="2:13" x14ac:dyDescent="0.4">
      <c r="B32" s="17" t="s">
        <v>25</v>
      </c>
      <c r="D32" s="26"/>
      <c r="L32" s="27" t="s">
        <v>26</v>
      </c>
      <c r="M32" s="27" t="s">
        <v>27</v>
      </c>
    </row>
    <row r="33" spans="2:13" ht="18.75" x14ac:dyDescent="0.4">
      <c r="C33" s="16" t="s">
        <v>10</v>
      </c>
      <c r="D33" s="20">
        <v>200</v>
      </c>
      <c r="E33" s="17" t="s">
        <v>18</v>
      </c>
      <c r="J33" s="33" t="s">
        <v>28</v>
      </c>
      <c r="K33" s="33"/>
      <c r="L33" s="34">
        <f>IF(D$5=リスト!A$2,'集計(現状_自社倉庫)'!E2,IF(D$5=リスト!A$3,'集計(現状_3PL)'!E2,""))</f>
        <v>1300</v>
      </c>
      <c r="M33" s="34">
        <f>'集計(導入後)'!E2</f>
        <v>669.30290749999995</v>
      </c>
    </row>
    <row r="34" spans="2:13" x14ac:dyDescent="0.4">
      <c r="C34" s="16" t="s">
        <v>12</v>
      </c>
      <c r="D34" s="20">
        <v>400</v>
      </c>
      <c r="E34" s="17" t="s">
        <v>18</v>
      </c>
      <c r="J34" s="17" t="s">
        <v>29</v>
      </c>
      <c r="L34" s="30">
        <f>IF(D$5=リスト!A$2,'集計(現状_自社倉庫)'!E3,IF(D$5=リスト!A$3,'集計(現状_3PL)'!E3,""))</f>
        <v>300</v>
      </c>
      <c r="M34" s="30">
        <f>'集計(導入後)'!E3</f>
        <v>206.8029075</v>
      </c>
    </row>
    <row r="35" spans="2:13" x14ac:dyDescent="0.4">
      <c r="C35" s="16" t="s">
        <v>13</v>
      </c>
      <c r="D35" s="20">
        <v>600</v>
      </c>
      <c r="E35" s="17" t="s">
        <v>18</v>
      </c>
      <c r="J35" s="17" t="s">
        <v>30</v>
      </c>
      <c r="L35" s="30">
        <f>IF(D$5=リスト!A$2,'集計(現状_自社倉庫)'!E6,IF(D$5=リスト!A$3,'集計(現状_3PL)'!E6,""))</f>
        <v>400</v>
      </c>
      <c r="M35" s="30">
        <f>'集計(導入後)'!E17</f>
        <v>122.5</v>
      </c>
    </row>
    <row r="36" spans="2:13" x14ac:dyDescent="0.4">
      <c r="C36" s="16" t="s">
        <v>14</v>
      </c>
      <c r="D36" s="20">
        <v>1000</v>
      </c>
      <c r="E36" s="17" t="s">
        <v>18</v>
      </c>
      <c r="J36" s="17" t="s">
        <v>31</v>
      </c>
      <c r="L36" s="30">
        <f>IF(D$5=リスト!A$2,'集計(現状_自社倉庫)'!E9,IF(D$5=リスト!A$3,'集計(現状_3PL)'!E9,""))</f>
        <v>400</v>
      </c>
      <c r="M36" s="30">
        <f>'集計(導入後)'!E30</f>
        <v>280</v>
      </c>
    </row>
    <row r="37" spans="2:13" x14ac:dyDescent="0.4">
      <c r="J37" s="17" t="s">
        <v>32</v>
      </c>
      <c r="L37" s="30">
        <f>IF(D$5=リスト!A$2,'集計(現状_自社倉庫)'!E21,IF(D$5=リスト!A$3,'集計(現状_3PL)'!E12,""))</f>
        <v>200</v>
      </c>
      <c r="M37" s="30">
        <f>'集計(導入後)'!E39</f>
        <v>60</v>
      </c>
    </row>
    <row r="38" spans="2:13" x14ac:dyDescent="0.4">
      <c r="B38" s="17" t="s">
        <v>33</v>
      </c>
      <c r="L38" s="30"/>
      <c r="M38" s="30"/>
    </row>
    <row r="39" spans="2:13" ht="18.75" x14ac:dyDescent="0.4">
      <c r="B39" s="17" t="s">
        <v>34</v>
      </c>
      <c r="D39" s="20">
        <v>1000000</v>
      </c>
      <c r="E39" s="17" t="s">
        <v>18</v>
      </c>
      <c r="J39" s="33" t="s">
        <v>35</v>
      </c>
      <c r="K39" s="35"/>
      <c r="L39" s="36">
        <f>L33*D7</f>
        <v>1300000</v>
      </c>
      <c r="M39" s="34">
        <f>M33*D7</f>
        <v>669302.90749999997</v>
      </c>
    </row>
    <row r="40" spans="2:13" x14ac:dyDescent="0.4">
      <c r="B40" s="17" t="s">
        <v>36</v>
      </c>
      <c r="D40" s="20">
        <v>0</v>
      </c>
      <c r="E40" s="17" t="s">
        <v>18</v>
      </c>
      <c r="J40" s="31" t="s">
        <v>37</v>
      </c>
      <c r="L40" s="30"/>
      <c r="M40" s="30">
        <f>((D7*D8-D7)*D12/100)*15</f>
        <v>7500</v>
      </c>
    </row>
    <row r="41" spans="2:13" x14ac:dyDescent="0.4">
      <c r="B41" s="17" t="s">
        <v>38</v>
      </c>
      <c r="D41" s="20">
        <v>1000000</v>
      </c>
      <c r="E41" s="17" t="s">
        <v>18</v>
      </c>
      <c r="L41" s="30"/>
      <c r="M41" s="30"/>
    </row>
    <row r="42" spans="2:13" ht="18.75" x14ac:dyDescent="0.4">
      <c r="B42" s="17" t="s">
        <v>39</v>
      </c>
      <c r="D42" s="20">
        <v>80000</v>
      </c>
      <c r="E42" s="17" t="s">
        <v>18</v>
      </c>
      <c r="J42" s="33" t="s">
        <v>40</v>
      </c>
      <c r="K42" s="33"/>
      <c r="L42" s="34"/>
      <c r="M42" s="34">
        <f>-(M33-L33)</f>
        <v>630.69709250000005</v>
      </c>
    </row>
    <row r="43" spans="2:13" ht="18.75" x14ac:dyDescent="0.4">
      <c r="J43" s="33" t="s">
        <v>41</v>
      </c>
      <c r="K43" s="35"/>
      <c r="L43" s="36"/>
      <c r="M43" s="34">
        <f>M42*D7</f>
        <v>630697.09250000003</v>
      </c>
    </row>
    <row r="45" spans="2:13" x14ac:dyDescent="0.4">
      <c r="J45" s="32" t="s">
        <v>42</v>
      </c>
    </row>
    <row r="46" spans="2:13" x14ac:dyDescent="0.4">
      <c r="J46" s="32" t="s">
        <v>43</v>
      </c>
      <c r="M46" s="28"/>
    </row>
    <row r="47" spans="2:13" x14ac:dyDescent="0.4">
      <c r="J47" s="17" t="s">
        <v>44</v>
      </c>
      <c r="L47" s="29" t="s">
        <v>45</v>
      </c>
      <c r="M47" s="11" t="s">
        <v>45</v>
      </c>
    </row>
  </sheetData>
  <sheetProtection algorithmName="SHA-512" hashValue="ZQ23RA34IV1R74WCRFLVo6zIGU5x4EOHj72egQRCchDzKyp7klyOTnUo5kmijdqH/YDaR8CF9rWTO+LVgThyOQ==" saltValue="3sLrnNBjtD1GIuWXYoZMpQ==" spinCount="100000" sheet="1" selectLockedCells="1"/>
  <phoneticPr fontId="1"/>
  <dataValidations count="4">
    <dataValidation type="list" allowBlank="1" showInputMessage="1" showErrorMessage="1" sqref="D5:D6">
      <formula1>物流運用種別</formula1>
    </dataValidation>
    <dataValidation type="whole" operator="greaterThanOrEqual" allowBlank="1" showInputMessage="1" showErrorMessage="1" error="数値を入力してください" sqref="D23:D24 D7 D9">
      <formula1>0</formula1>
    </dataValidation>
    <dataValidation type="custom" allowBlank="1" showInputMessage="1" showErrorMessage="1" error="各サイズの合計を100にしてください_x000a_" sqref="D11:D14">
      <formula1>SUM(D$11:D$14)&lt;=100</formula1>
    </dataValidation>
    <dataValidation type="decimal" allowBlank="1" showInputMessage="1" showErrorMessage="1" error="数値を入力してください" sqref="D8">
      <formula1>1</formula1>
      <formula2>100</formula2>
    </dataValidation>
  </dataValidations>
  <pageMargins left="0.7" right="0.7" top="0.75" bottom="0.75" header="0.3" footer="0.3"/>
  <pageSetup paperSize="9"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4" id="{9C7DDD4E-D0E1-4A0A-AA08-9DF6AE5A9CEC}">
            <xm:f>$D$5=リスト!$A$3</xm:f>
            <x14:dxf>
              <font>
                <color theme="0" tint="-0.14996795556505021"/>
              </font>
              <fill>
                <patternFill>
                  <bgColor theme="0" tint="-4.9989318521683403E-2"/>
                </patternFill>
              </fill>
            </x14:dxf>
          </x14:cfRule>
          <xm:sqref>D27</xm:sqref>
        </x14:conditionalFormatting>
        <x14:conditionalFormatting xmlns:xm="http://schemas.microsoft.com/office/excel/2006/main">
          <x14:cfRule type="expression" priority="13" id="{187D43DB-54A2-4E5B-84C4-61C51B72E24B}">
            <xm:f>$D$5=リスト!$A$3</xm:f>
            <x14:dxf>
              <font>
                <color theme="0" tint="-0.14996795556505021"/>
              </font>
              <fill>
                <patternFill>
                  <bgColor theme="0" tint="-4.9989318521683403E-2"/>
                </patternFill>
              </fill>
            </x14:dxf>
          </x14:cfRule>
          <xm:sqref>D28</xm:sqref>
        </x14:conditionalFormatting>
        <x14:conditionalFormatting xmlns:xm="http://schemas.microsoft.com/office/excel/2006/main">
          <x14:cfRule type="expression" priority="12" id="{D2D40D29-2C77-4E29-8E58-010AA5E51656}">
            <xm:f>$D$5=リスト!$A$3</xm:f>
            <x14:dxf>
              <font>
                <color theme="0" tint="-0.14996795556505021"/>
              </font>
              <fill>
                <patternFill>
                  <bgColor theme="0" tint="-4.9989318521683403E-2"/>
                </patternFill>
              </fill>
            </x14:dxf>
          </x14:cfRule>
          <xm:sqref>D29</xm:sqref>
        </x14:conditionalFormatting>
        <x14:conditionalFormatting xmlns:xm="http://schemas.microsoft.com/office/excel/2006/main">
          <x14:cfRule type="expression" priority="11" id="{68A2A040-89BA-4E07-8E90-260571362513}">
            <xm:f>$D$5=リスト!$A$3</xm:f>
            <x14:dxf>
              <font>
                <color theme="0" tint="-0.14996795556505021"/>
              </font>
              <fill>
                <patternFill>
                  <bgColor theme="0" tint="-4.9989318521683403E-2"/>
                </patternFill>
              </fill>
            </x14:dxf>
          </x14:cfRule>
          <xm:sqref>D30</xm:sqref>
        </x14:conditionalFormatting>
        <x14:conditionalFormatting xmlns:xm="http://schemas.microsoft.com/office/excel/2006/main">
          <x14:cfRule type="expression" priority="9" id="{18EE64FD-B026-4906-B1D1-F67E357C63B7}">
            <xm:f>$D$5=リスト!$A$2</xm:f>
            <x14:dxf>
              <font>
                <color theme="0" tint="-0.14996795556505021"/>
              </font>
              <fill>
                <patternFill>
                  <bgColor theme="0" tint="-4.9989318521683403E-2"/>
                </patternFill>
              </fill>
            </x14:dxf>
          </x14:cfRule>
          <xm:sqref>D39:D41</xm:sqref>
        </x14:conditionalFormatting>
        <x14:conditionalFormatting xmlns:xm="http://schemas.microsoft.com/office/excel/2006/main">
          <x14:cfRule type="expression" priority="6" id="{6B9F1FB0-8CE1-43BF-B69D-C8ECB3DD07FE}">
            <xm:f>$D$5=リスト!$A$2</xm:f>
            <x14:dxf>
              <font>
                <color theme="0" tint="-0.14996795556505021"/>
              </font>
              <fill>
                <patternFill>
                  <bgColor theme="0" tint="-4.9989318521683403E-2"/>
                </patternFill>
              </fill>
            </x14:dxf>
          </x14:cfRule>
          <xm:sqref>D42</xm:sqref>
        </x14:conditionalFormatting>
        <x14:conditionalFormatting xmlns:xm="http://schemas.microsoft.com/office/excel/2006/main">
          <x14:cfRule type="expression" priority="4" id="{0EA1F5D7-3A73-4B85-BF40-5FF73B52AFEF}">
            <xm:f>$D$5=リスト!$A$3</xm:f>
            <x14:dxf>
              <font>
                <color theme="0" tint="-0.14996795556505021"/>
              </font>
              <fill>
                <patternFill>
                  <bgColor theme="0" tint="-4.9989318521683403E-2"/>
                </patternFill>
              </fill>
            </x14:dxf>
          </x14:cfRule>
          <xm:sqref>D34</xm:sqref>
        </x14:conditionalFormatting>
        <x14:conditionalFormatting xmlns:xm="http://schemas.microsoft.com/office/excel/2006/main">
          <x14:cfRule type="expression" priority="3" id="{B6284DAB-DE7B-4EB8-8906-7D8FA5CECA6F}">
            <xm:f>$D$5=リスト!$A$3</xm:f>
            <x14:dxf>
              <font>
                <color theme="0" tint="-0.14996795556505021"/>
              </font>
              <fill>
                <patternFill>
                  <bgColor theme="0" tint="-4.9989318521683403E-2"/>
                </patternFill>
              </fill>
            </x14:dxf>
          </x14:cfRule>
          <xm:sqref>D35</xm:sqref>
        </x14:conditionalFormatting>
        <x14:conditionalFormatting xmlns:xm="http://schemas.microsoft.com/office/excel/2006/main">
          <x14:cfRule type="expression" priority="2" id="{8A64327D-622A-4F5D-9A5B-8567DBA48D40}">
            <xm:f>$D$5=リスト!$A$3</xm:f>
            <x14:dxf>
              <font>
                <color theme="0" tint="-0.14996795556505021"/>
              </font>
              <fill>
                <patternFill>
                  <bgColor theme="0" tint="-4.9989318521683403E-2"/>
                </patternFill>
              </fill>
            </x14:dxf>
          </x14:cfRule>
          <xm:sqref>D36</xm:sqref>
        </x14:conditionalFormatting>
        <x14:conditionalFormatting xmlns:xm="http://schemas.microsoft.com/office/excel/2006/main">
          <x14:cfRule type="expression" priority="1" id="{7AF8727B-F12F-4422-A664-B79ED3DD8B6F}">
            <xm:f>$D$5=リスト!$A$3</xm:f>
            <x14:dxf>
              <font>
                <color theme="0" tint="-0.14996795556505021"/>
              </font>
              <fill>
                <patternFill>
                  <bgColor theme="0" tint="-4.9989318521683403E-2"/>
                </patternFill>
              </fill>
            </x14:dxf>
          </x14:cfRule>
          <xm:sqref>D33</xm:sqref>
        </x14:conditionalFormatting>
      </x14:conditionalFormattings>
    </ext>
    <ext xmlns:x14="http://schemas.microsoft.com/office/spreadsheetml/2009/9/main" uri="{CCE6A557-97BC-4b89-ADB6-D9C93CAAB3DF}">
      <x14:dataValidations xmlns:xm="http://schemas.microsoft.com/office/excel/2006/main" count="2">
        <x14:dataValidation type="custom" operator="greaterThanOrEqual" showInputMessage="1" showErrorMessage="1" error="選択した物流運用形態では入力不要もしくは数値を入力してください。">
          <x14:formula1>
            <xm:f>AND(D39&gt;=0,D39&lt;=10000000,D$5=リスト!A$3)</xm:f>
          </x14:formula1>
          <xm:sqref>D39:D42</xm:sqref>
        </x14:dataValidation>
        <x14:dataValidation type="custom" operator="greaterThanOrEqual" showInputMessage="1" showErrorMessage="1" error="選択した物流運用形態では入力不要もしくは数値を入力してください。">
          <x14:formula1>
            <xm:f>AND(D27&gt;=0,D27&lt;=10000000,D$5=リスト!A$2)</xm:f>
          </x14:formula1>
          <xm:sqref>D27:D30 D32:D36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2:F23"/>
  <sheetViews>
    <sheetView showGridLines="0" workbookViewId="0"/>
  </sheetViews>
  <sheetFormatPr defaultRowHeight="18.75" x14ac:dyDescent="0.4"/>
  <cols>
    <col min="1" max="1" width="8.5" customWidth="1"/>
    <col min="2" max="4" width="12.625" customWidth="1"/>
    <col min="5" max="5" width="10.625" customWidth="1"/>
  </cols>
  <sheetData>
    <row r="2" spans="1:6" x14ac:dyDescent="0.4">
      <c r="A2" t="s">
        <v>46</v>
      </c>
      <c r="E2" s="2">
        <f>E3+E6+E9+E21</f>
        <v>1300</v>
      </c>
      <c r="F2" t="s">
        <v>47</v>
      </c>
    </row>
    <row r="3" spans="1:6" x14ac:dyDescent="0.4">
      <c r="B3" t="s">
        <v>48</v>
      </c>
      <c r="E3" s="2">
        <f>E4/E5</f>
        <v>300</v>
      </c>
      <c r="F3" t="s">
        <v>47</v>
      </c>
    </row>
    <row r="4" spans="1:6" x14ac:dyDescent="0.4">
      <c r="C4" t="s">
        <v>49</v>
      </c>
      <c r="E4" s="5">
        <f>シミュレーター!D27</f>
        <v>300000</v>
      </c>
      <c r="F4" t="s">
        <v>47</v>
      </c>
    </row>
    <row r="5" spans="1:6" x14ac:dyDescent="0.4">
      <c r="C5" t="s">
        <v>50</v>
      </c>
      <c r="E5" s="8">
        <f>シミュレーター!D7</f>
        <v>1000</v>
      </c>
      <c r="F5" t="s">
        <v>51</v>
      </c>
    </row>
    <row r="6" spans="1:6" x14ac:dyDescent="0.4">
      <c r="B6" t="s">
        <v>52</v>
      </c>
      <c r="E6" s="2">
        <f>E7/E8</f>
        <v>400</v>
      </c>
      <c r="F6" t="s">
        <v>47</v>
      </c>
    </row>
    <row r="7" spans="1:6" x14ac:dyDescent="0.4">
      <c r="C7" s="10" t="s">
        <v>53</v>
      </c>
      <c r="E7" s="5">
        <f>シミュレーター!D28</f>
        <v>400000</v>
      </c>
      <c r="F7" t="s">
        <v>47</v>
      </c>
    </row>
    <row r="8" spans="1:6" x14ac:dyDescent="0.4">
      <c r="C8" t="s">
        <v>50</v>
      </c>
      <c r="E8" s="8">
        <f>シミュレーター!D7</f>
        <v>1000</v>
      </c>
      <c r="F8" t="s">
        <v>51</v>
      </c>
    </row>
    <row r="9" spans="1:6" x14ac:dyDescent="0.4">
      <c r="B9" t="s">
        <v>54</v>
      </c>
      <c r="E9" s="2">
        <f>E10+E19/E20</f>
        <v>400</v>
      </c>
      <c r="F9" t="s">
        <v>47</v>
      </c>
    </row>
    <row r="10" spans="1:6" x14ac:dyDescent="0.4">
      <c r="C10" t="s">
        <v>55</v>
      </c>
      <c r="E10" s="2">
        <f>SUMPRODUCT(E11:E14,E15:E18)</f>
        <v>300</v>
      </c>
      <c r="F10" t="s">
        <v>47</v>
      </c>
    </row>
    <row r="11" spans="1:6" x14ac:dyDescent="0.4">
      <c r="D11" t="s">
        <v>56</v>
      </c>
      <c r="E11" s="7">
        <f>シミュレーター!D11/100</f>
        <v>0.5</v>
      </c>
    </row>
    <row r="12" spans="1:6" x14ac:dyDescent="0.4">
      <c r="D12" t="s">
        <v>57</v>
      </c>
      <c r="E12" s="7">
        <f>シミュレーター!D12/100</f>
        <v>0.5</v>
      </c>
    </row>
    <row r="13" spans="1:6" x14ac:dyDescent="0.4">
      <c r="D13" t="s">
        <v>58</v>
      </c>
      <c r="E13" s="7">
        <f>シミュレーター!D13/100</f>
        <v>0</v>
      </c>
    </row>
    <row r="14" spans="1:6" x14ac:dyDescent="0.4">
      <c r="D14" t="s">
        <v>59</v>
      </c>
      <c r="E14" s="7">
        <f>シミュレーター!D14/100</f>
        <v>0</v>
      </c>
    </row>
    <row r="15" spans="1:6" x14ac:dyDescent="0.4">
      <c r="D15" t="s">
        <v>60</v>
      </c>
      <c r="E15" s="5">
        <f>シミュレーター!D33</f>
        <v>200</v>
      </c>
      <c r="F15" t="s">
        <v>47</v>
      </c>
    </row>
    <row r="16" spans="1:6" x14ac:dyDescent="0.4">
      <c r="D16" t="s">
        <v>61</v>
      </c>
      <c r="E16" s="5">
        <f>シミュレーター!D34</f>
        <v>400</v>
      </c>
      <c r="F16" t="s">
        <v>47</v>
      </c>
    </row>
    <row r="17" spans="2:6" x14ac:dyDescent="0.4">
      <c r="D17" t="s">
        <v>62</v>
      </c>
      <c r="E17" s="5">
        <f>シミュレーター!D35</f>
        <v>600</v>
      </c>
      <c r="F17" t="s">
        <v>47</v>
      </c>
    </row>
    <row r="18" spans="2:6" x14ac:dyDescent="0.4">
      <c r="D18" t="s">
        <v>63</v>
      </c>
      <c r="E18" s="5">
        <f>シミュレーター!D36</f>
        <v>1000</v>
      </c>
      <c r="F18" t="s">
        <v>47</v>
      </c>
    </row>
    <row r="19" spans="2:6" x14ac:dyDescent="0.4">
      <c r="C19" t="s">
        <v>64</v>
      </c>
      <c r="E19" s="5">
        <f>シミュレーター!D29</f>
        <v>100000</v>
      </c>
      <c r="F19" t="s">
        <v>47</v>
      </c>
    </row>
    <row r="20" spans="2:6" x14ac:dyDescent="0.4">
      <c r="C20" t="s">
        <v>50</v>
      </c>
      <c r="E20" s="8">
        <f>シミュレーター!D7</f>
        <v>1000</v>
      </c>
      <c r="F20" t="s">
        <v>51</v>
      </c>
    </row>
    <row r="21" spans="2:6" x14ac:dyDescent="0.4">
      <c r="B21" t="s">
        <v>65</v>
      </c>
      <c r="E21" s="2">
        <f>E22/E23</f>
        <v>200</v>
      </c>
      <c r="F21" t="s">
        <v>47</v>
      </c>
    </row>
    <row r="22" spans="2:6" x14ac:dyDescent="0.4">
      <c r="C22" t="s">
        <v>66</v>
      </c>
      <c r="E22" s="5">
        <f>シミュレーター!D30</f>
        <v>200000</v>
      </c>
      <c r="F22" t="s">
        <v>47</v>
      </c>
    </row>
    <row r="23" spans="2:6" x14ac:dyDescent="0.4">
      <c r="C23" t="s">
        <v>50</v>
      </c>
      <c r="E23" s="8">
        <f>シミュレーター!D7</f>
        <v>1000</v>
      </c>
      <c r="F23" t="s">
        <v>51</v>
      </c>
    </row>
  </sheetData>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2:F14"/>
  <sheetViews>
    <sheetView showGridLines="0" workbookViewId="0"/>
  </sheetViews>
  <sheetFormatPr defaultRowHeight="18.75" x14ac:dyDescent="0.4"/>
  <cols>
    <col min="1" max="1" width="8.5" customWidth="1"/>
    <col min="2" max="4" width="12.625" customWidth="1"/>
    <col min="5" max="5" width="10.625" customWidth="1"/>
  </cols>
  <sheetData>
    <row r="2" spans="1:6" x14ac:dyDescent="0.4">
      <c r="A2" t="s">
        <v>46</v>
      </c>
      <c r="E2" s="2">
        <f>E3+E6+E9+E12</f>
        <v>1580</v>
      </c>
      <c r="F2" t="s">
        <v>47</v>
      </c>
    </row>
    <row r="3" spans="1:6" x14ac:dyDescent="0.4">
      <c r="B3" t="s">
        <v>48</v>
      </c>
      <c r="E3" s="2">
        <f>E4/E5</f>
        <v>500</v>
      </c>
      <c r="F3" t="s">
        <v>47</v>
      </c>
    </row>
    <row r="4" spans="1:6" x14ac:dyDescent="0.4">
      <c r="C4" t="s">
        <v>67</v>
      </c>
      <c r="E4" s="5">
        <f>シミュレーター!D39</f>
        <v>1000000</v>
      </c>
      <c r="F4" t="s">
        <v>47</v>
      </c>
    </row>
    <row r="5" spans="1:6" x14ac:dyDescent="0.4">
      <c r="C5" t="s">
        <v>50</v>
      </c>
      <c r="E5" s="8">
        <f>シミュレーター!D9</f>
        <v>2000</v>
      </c>
      <c r="F5" t="s">
        <v>8</v>
      </c>
    </row>
    <row r="6" spans="1:6" x14ac:dyDescent="0.4">
      <c r="B6" t="s">
        <v>52</v>
      </c>
      <c r="E6" s="2">
        <f>E7/E8</f>
        <v>0</v>
      </c>
      <c r="F6" t="s">
        <v>47</v>
      </c>
    </row>
    <row r="7" spans="1:6" x14ac:dyDescent="0.4">
      <c r="C7" t="s">
        <v>68</v>
      </c>
      <c r="E7" s="5">
        <f>シミュレーター!D40</f>
        <v>0</v>
      </c>
      <c r="F7" t="s">
        <v>47</v>
      </c>
    </row>
    <row r="8" spans="1:6" x14ac:dyDescent="0.4">
      <c r="C8" t="s">
        <v>50</v>
      </c>
      <c r="E8" s="8">
        <f>シミュレーター!D7</f>
        <v>1000</v>
      </c>
      <c r="F8" t="s">
        <v>51</v>
      </c>
    </row>
    <row r="9" spans="1:6" x14ac:dyDescent="0.4">
      <c r="B9" t="s">
        <v>54</v>
      </c>
      <c r="E9" s="2">
        <f>E10/E11</f>
        <v>1000</v>
      </c>
      <c r="F9" t="s">
        <v>47</v>
      </c>
    </row>
    <row r="10" spans="1:6" x14ac:dyDescent="0.4">
      <c r="C10" t="s">
        <v>69</v>
      </c>
      <c r="E10" s="5">
        <f>シミュレーター!D41</f>
        <v>1000000</v>
      </c>
      <c r="F10" t="s">
        <v>47</v>
      </c>
    </row>
    <row r="11" spans="1:6" x14ac:dyDescent="0.4">
      <c r="C11" t="s">
        <v>50</v>
      </c>
      <c r="E11" s="8">
        <f>シミュレーター!D7</f>
        <v>1000</v>
      </c>
      <c r="F11" t="s">
        <v>51</v>
      </c>
    </row>
    <row r="12" spans="1:6" x14ac:dyDescent="0.4">
      <c r="B12" t="s">
        <v>65</v>
      </c>
      <c r="E12" s="1">
        <f>E13/E14</f>
        <v>80</v>
      </c>
      <c r="F12" t="s">
        <v>47</v>
      </c>
    </row>
    <row r="13" spans="1:6" x14ac:dyDescent="0.4">
      <c r="C13" t="s">
        <v>70</v>
      </c>
      <c r="E13" s="8">
        <f>シミュレーター!D42</f>
        <v>80000</v>
      </c>
      <c r="F13" t="s">
        <v>47</v>
      </c>
    </row>
    <row r="14" spans="1:6" x14ac:dyDescent="0.4">
      <c r="C14" t="s">
        <v>50</v>
      </c>
      <c r="E14" s="8">
        <f>シミュレーター!D7</f>
        <v>1000</v>
      </c>
      <c r="F14" t="s">
        <v>51</v>
      </c>
    </row>
  </sheetData>
  <phoneticPr fontId="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2:H41"/>
  <sheetViews>
    <sheetView showGridLines="0" workbookViewId="0"/>
  </sheetViews>
  <sheetFormatPr defaultRowHeight="18.75" x14ac:dyDescent="0.4"/>
  <cols>
    <col min="1" max="1" width="8.5" customWidth="1"/>
    <col min="2" max="3" width="12.625" customWidth="1"/>
    <col min="4" max="4" width="18.375" bestFit="1" customWidth="1"/>
    <col min="5" max="5" width="10.625" customWidth="1"/>
  </cols>
  <sheetData>
    <row r="2" spans="1:6" x14ac:dyDescent="0.4">
      <c r="A2" t="s">
        <v>46</v>
      </c>
      <c r="E2" s="2">
        <f>E3+E17+E30+E39</f>
        <v>669.30290749999995</v>
      </c>
      <c r="F2" t="s">
        <v>47</v>
      </c>
    </row>
    <row r="3" spans="1:6" x14ac:dyDescent="0.4">
      <c r="B3" t="s">
        <v>48</v>
      </c>
      <c r="E3" s="2">
        <f>E4*E5*E14</f>
        <v>206.8029075</v>
      </c>
      <c r="F3" t="s">
        <v>47</v>
      </c>
    </row>
    <row r="4" spans="1:6" x14ac:dyDescent="0.4">
      <c r="C4" t="s">
        <v>71</v>
      </c>
      <c r="E4" s="3">
        <f>7.5/1000</f>
        <v>7.4999999999999997E-3</v>
      </c>
      <c r="F4" t="s">
        <v>47</v>
      </c>
    </row>
    <row r="5" spans="1:6" x14ac:dyDescent="0.4">
      <c r="C5" t="s">
        <v>72</v>
      </c>
      <c r="E5">
        <f>SUMPRODUCT(E6:E9,E10:E13)</f>
        <v>13786.860500000001</v>
      </c>
      <c r="F5" t="s">
        <v>73</v>
      </c>
    </row>
    <row r="6" spans="1:6" x14ac:dyDescent="0.4">
      <c r="D6" t="s">
        <v>56</v>
      </c>
      <c r="E6" s="7">
        <f>シミュレーター!D11/100</f>
        <v>0.5</v>
      </c>
    </row>
    <row r="7" spans="1:6" x14ac:dyDescent="0.4">
      <c r="D7" t="s">
        <v>57</v>
      </c>
      <c r="E7" s="7">
        <f>シミュレーター!D12/100</f>
        <v>0.5</v>
      </c>
    </row>
    <row r="8" spans="1:6" x14ac:dyDescent="0.4">
      <c r="D8" t="s">
        <v>58</v>
      </c>
      <c r="E8" s="7">
        <f>シミュレーター!D13/100</f>
        <v>0</v>
      </c>
    </row>
    <row r="9" spans="1:6" x14ac:dyDescent="0.4">
      <c r="D9" t="s">
        <v>59</v>
      </c>
      <c r="E9" s="7">
        <f>シミュレーター!D14/100</f>
        <v>0</v>
      </c>
    </row>
    <row r="10" spans="1:6" x14ac:dyDescent="0.4">
      <c r="D10" t="s">
        <v>74</v>
      </c>
      <c r="E10" s="1">
        <f>23.3*16.1*1.7</f>
        <v>637.72100000000012</v>
      </c>
      <c r="F10" t="s">
        <v>73</v>
      </c>
    </row>
    <row r="11" spans="1:6" x14ac:dyDescent="0.4">
      <c r="D11" t="s">
        <v>75</v>
      </c>
      <c r="E11" s="1">
        <f>37*26*28</f>
        <v>26936</v>
      </c>
      <c r="F11" t="s">
        <v>73</v>
      </c>
    </row>
    <row r="12" spans="1:6" x14ac:dyDescent="0.4">
      <c r="D12" t="s">
        <v>76</v>
      </c>
      <c r="E12" s="1">
        <f>45*31*28</f>
        <v>39060</v>
      </c>
      <c r="F12" t="s">
        <v>73</v>
      </c>
    </row>
    <row r="13" spans="1:6" x14ac:dyDescent="0.4">
      <c r="D13" t="s">
        <v>77</v>
      </c>
      <c r="E13" s="1">
        <f>63*43*43</f>
        <v>116487</v>
      </c>
      <c r="F13" t="s">
        <v>73</v>
      </c>
    </row>
    <row r="14" spans="1:6" x14ac:dyDescent="0.4">
      <c r="C14" t="s">
        <v>78</v>
      </c>
      <c r="E14" s="1">
        <f>IFERROR(E15/E16,0)</f>
        <v>2</v>
      </c>
      <c r="F14" t="s">
        <v>79</v>
      </c>
    </row>
    <row r="15" spans="1:6" x14ac:dyDescent="0.4">
      <c r="D15" t="s">
        <v>80</v>
      </c>
      <c r="E15" s="8">
        <f>シミュレーター!D9</f>
        <v>2000</v>
      </c>
      <c r="F15" t="s">
        <v>8</v>
      </c>
    </row>
    <row r="16" spans="1:6" x14ac:dyDescent="0.4">
      <c r="D16" t="s">
        <v>50</v>
      </c>
      <c r="E16" s="8">
        <f>シミュレーター!D7</f>
        <v>1000</v>
      </c>
      <c r="F16" t="s">
        <v>51</v>
      </c>
    </row>
    <row r="17" spans="2:8" x14ac:dyDescent="0.4">
      <c r="B17" t="s">
        <v>52</v>
      </c>
      <c r="E17" s="1">
        <f>E18*E29</f>
        <v>122.5</v>
      </c>
      <c r="F17" t="s">
        <v>47</v>
      </c>
    </row>
    <row r="18" spans="2:8" x14ac:dyDescent="0.4">
      <c r="C18" t="s">
        <v>81</v>
      </c>
      <c r="E18" s="1">
        <f>SUMPRODUCT(E19:E23,E24:E28)</f>
        <v>61.25</v>
      </c>
      <c r="F18" t="s">
        <v>47</v>
      </c>
    </row>
    <row r="19" spans="2:8" x14ac:dyDescent="0.4">
      <c r="D19" t="s">
        <v>56</v>
      </c>
      <c r="E19" s="7">
        <f>シミュレーター!D11/100</f>
        <v>0.5</v>
      </c>
    </row>
    <row r="20" spans="2:8" x14ac:dyDescent="0.4">
      <c r="D20" s="12" t="s">
        <v>57</v>
      </c>
      <c r="E20" s="14">
        <f>F20/($E$16*$E$29)</f>
        <v>0.25</v>
      </c>
      <c r="F20" s="15">
        <f>E16*E32</f>
        <v>500</v>
      </c>
      <c r="G20" s="15" t="s">
        <v>82</v>
      </c>
      <c r="H20" s="15"/>
    </row>
    <row r="21" spans="2:8" x14ac:dyDescent="0.4">
      <c r="D21" s="15" t="s">
        <v>83</v>
      </c>
      <c r="E21" s="14">
        <f t="shared" ref="E21" si="0">F21/($E$16*$E$29)</f>
        <v>0.25</v>
      </c>
      <c r="F21" s="15">
        <f>(E16*E29-E16)*E32</f>
        <v>500</v>
      </c>
      <c r="G21" s="15" t="s">
        <v>84</v>
      </c>
      <c r="H21" s="15"/>
    </row>
    <row r="22" spans="2:8" x14ac:dyDescent="0.4">
      <c r="D22" t="s">
        <v>58</v>
      </c>
      <c r="E22" s="7">
        <f>シミュレーター!D13/100</f>
        <v>0</v>
      </c>
    </row>
    <row r="23" spans="2:8" x14ac:dyDescent="0.4">
      <c r="D23" t="s">
        <v>59</v>
      </c>
      <c r="E23" s="7">
        <f>シミュレーター!D14/100</f>
        <v>0</v>
      </c>
    </row>
    <row r="24" spans="2:8" x14ac:dyDescent="0.4">
      <c r="D24" t="s">
        <v>85</v>
      </c>
      <c r="E24" s="4">
        <v>50</v>
      </c>
      <c r="F24" t="s">
        <v>47</v>
      </c>
    </row>
    <row r="25" spans="2:8" x14ac:dyDescent="0.4">
      <c r="D25" t="s">
        <v>86</v>
      </c>
      <c r="E25" s="4">
        <v>80</v>
      </c>
      <c r="F25" t="s">
        <v>47</v>
      </c>
    </row>
    <row r="26" spans="2:8" x14ac:dyDescent="0.4">
      <c r="D26" s="12" t="s">
        <v>87</v>
      </c>
      <c r="E26" s="13">
        <v>65</v>
      </c>
      <c r="F26" s="12" t="s">
        <v>47</v>
      </c>
    </row>
    <row r="27" spans="2:8" x14ac:dyDescent="0.4">
      <c r="D27" t="s">
        <v>88</v>
      </c>
      <c r="E27" s="4">
        <v>100</v>
      </c>
      <c r="F27" t="s">
        <v>47</v>
      </c>
    </row>
    <row r="28" spans="2:8" x14ac:dyDescent="0.4">
      <c r="D28" t="s">
        <v>89</v>
      </c>
      <c r="E28" s="4">
        <v>200</v>
      </c>
      <c r="F28" t="s">
        <v>47</v>
      </c>
    </row>
    <row r="29" spans="2:8" x14ac:dyDescent="0.4">
      <c r="C29" s="6" t="s">
        <v>90</v>
      </c>
      <c r="E29" s="9">
        <f>シミュレーター!D8</f>
        <v>2</v>
      </c>
      <c r="F29" t="s">
        <v>91</v>
      </c>
    </row>
    <row r="30" spans="2:8" x14ac:dyDescent="0.4">
      <c r="B30" t="s">
        <v>54</v>
      </c>
      <c r="E30" s="1">
        <f>SUMPRODUCT(E31:E34,E35:E38)</f>
        <v>280</v>
      </c>
      <c r="F30" t="s">
        <v>47</v>
      </c>
    </row>
    <row r="31" spans="2:8" x14ac:dyDescent="0.4">
      <c r="C31" t="s">
        <v>56</v>
      </c>
      <c r="E31" s="7">
        <f>シミュレーター!D11/100</f>
        <v>0.5</v>
      </c>
    </row>
    <row r="32" spans="2:8" x14ac:dyDescent="0.4">
      <c r="C32" t="s">
        <v>57</v>
      </c>
      <c r="E32" s="7">
        <f>シミュレーター!D12/100</f>
        <v>0.5</v>
      </c>
    </row>
    <row r="33" spans="2:7" x14ac:dyDescent="0.4">
      <c r="C33" t="s">
        <v>58</v>
      </c>
      <c r="E33" s="7">
        <f>シミュレーター!D13/100</f>
        <v>0</v>
      </c>
      <c r="F33" s="4"/>
    </row>
    <row r="34" spans="2:7" x14ac:dyDescent="0.4">
      <c r="C34" t="s">
        <v>59</v>
      </c>
      <c r="E34" s="7">
        <f>シミュレーター!D14/100</f>
        <v>0</v>
      </c>
      <c r="F34" s="4"/>
    </row>
    <row r="35" spans="2:7" x14ac:dyDescent="0.4">
      <c r="C35" t="s">
        <v>92</v>
      </c>
      <c r="E35" s="4">
        <v>180</v>
      </c>
      <c r="F35" t="s">
        <v>47</v>
      </c>
    </row>
    <row r="36" spans="2:7" x14ac:dyDescent="0.4">
      <c r="C36" t="s">
        <v>93</v>
      </c>
      <c r="E36" s="4">
        <v>380</v>
      </c>
      <c r="F36" t="s">
        <v>47</v>
      </c>
      <c r="G36" s="4"/>
    </row>
    <row r="37" spans="2:7" x14ac:dyDescent="0.4">
      <c r="C37" t="s">
        <v>94</v>
      </c>
      <c r="E37" s="4">
        <v>500</v>
      </c>
      <c r="F37" t="s">
        <v>47</v>
      </c>
    </row>
    <row r="38" spans="2:7" x14ac:dyDescent="0.4">
      <c r="C38" t="s">
        <v>95</v>
      </c>
      <c r="E38" s="4">
        <v>850</v>
      </c>
      <c r="F38" t="s">
        <v>47</v>
      </c>
    </row>
    <row r="39" spans="2:7" x14ac:dyDescent="0.4">
      <c r="B39" t="s">
        <v>96</v>
      </c>
      <c r="E39" s="1">
        <f>E40/E41</f>
        <v>60</v>
      </c>
      <c r="F39" t="s">
        <v>47</v>
      </c>
    </row>
    <row r="40" spans="2:7" x14ac:dyDescent="0.4">
      <c r="C40" t="s">
        <v>97</v>
      </c>
      <c r="E40" s="8">
        <f>シミュレーター!D23</f>
        <v>60000</v>
      </c>
      <c r="F40" t="s">
        <v>47</v>
      </c>
    </row>
    <row r="41" spans="2:7" x14ac:dyDescent="0.4">
      <c r="C41" t="s">
        <v>50</v>
      </c>
      <c r="E41" s="8">
        <f>シミュレーター!D7</f>
        <v>1000</v>
      </c>
      <c r="F41" t="s">
        <v>51</v>
      </c>
    </row>
  </sheetData>
  <phoneticPr fontId="1"/>
  <pageMargins left="0.7" right="0.7" top="0.75" bottom="0.75" header="0.3" footer="0.3"/>
  <pageSetup paperSize="9" orientation="portrait" r:id="rId1"/>
  <ignoredErrors>
    <ignoredError sqref="E22" formula="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3"/>
  <sheetViews>
    <sheetView workbookViewId="0"/>
  </sheetViews>
  <sheetFormatPr defaultRowHeight="18.75" x14ac:dyDescent="0.4"/>
  <sheetData>
    <row r="1" spans="1:1" x14ac:dyDescent="0.4">
      <c r="A1" t="s">
        <v>98</v>
      </c>
    </row>
    <row r="2" spans="1:1" x14ac:dyDescent="0.4">
      <c r="A2" t="s">
        <v>99</v>
      </c>
    </row>
    <row r="3" spans="1:1" x14ac:dyDescent="0.4">
      <c r="A3" t="s">
        <v>100</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vt:i4>
      </vt:variant>
    </vt:vector>
  </HeadingPairs>
  <TitlesOfParts>
    <vt:vector size="6" baseType="lpstr">
      <vt:lpstr>シミュレーター</vt:lpstr>
      <vt:lpstr>集計(現状_自社倉庫)</vt:lpstr>
      <vt:lpstr>集計(現状_3PL)</vt:lpstr>
      <vt:lpstr>集計(導入後)</vt:lpstr>
      <vt:lpstr>リスト</vt:lpstr>
      <vt:lpstr>物流運用種別</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Mega, Kohei</dc:creator>
  <cp:keywords/>
  <dc:description/>
  <cp:lastModifiedBy>Inoue, Hiromi | Hiro | TRAVB</cp:lastModifiedBy>
  <cp:revision/>
  <dcterms:created xsi:type="dcterms:W3CDTF">2019-04-17T08:40:01Z</dcterms:created>
  <dcterms:modified xsi:type="dcterms:W3CDTF">2020-09-14T09:48:49Z</dcterms:modified>
  <cp:category/>
  <cp:contentStatus/>
</cp:coreProperties>
</file>